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9320" windowHeight="8505"/>
  </bookViews>
  <sheets>
    <sheet name="Casas" sheetId="7" r:id="rId1"/>
    <sheet name="deptos" sheetId="8" r:id="rId2"/>
    <sheet name="casas2" sheetId="6" state="hidden" r:id="rId3"/>
    <sheet name="dptos2" sheetId="5" state="hidden" r:id="rId4"/>
  </sheets>
  <definedNames>
    <definedName name="_xlnm._FilterDatabase" localSheetId="2" hidden="1">casas2!$A$2:$H$45</definedName>
    <definedName name="_xlnm._FilterDatabase" localSheetId="3" hidden="1">dptos2!$A$2:$H$45</definedName>
  </definedNames>
  <calcPr calcId="125725"/>
</workbook>
</file>

<file path=xl/calcChain.xml><?xml version="1.0" encoding="utf-8"?>
<calcChain xmlns="http://schemas.openxmlformats.org/spreadsheetml/2006/main">
  <c r="F54" i="7"/>
  <c r="B54"/>
  <c r="Q50" i="8"/>
  <c r="O50"/>
  <c r="O49"/>
  <c r="Q49"/>
  <c r="L49"/>
  <c r="L50"/>
  <c r="G49"/>
  <c r="G50"/>
  <c r="I49"/>
  <c r="J49" s="1"/>
  <c r="I49" i="7"/>
  <c r="J49" s="1"/>
  <c r="L49"/>
  <c r="O49"/>
  <c r="L50"/>
  <c r="O50"/>
  <c r="Q50"/>
  <c r="Q49" l="1"/>
  <c r="R49" s="1"/>
  <c r="P49" i="8"/>
  <c r="R49"/>
  <c r="S50" i="7"/>
  <c r="S49" i="8"/>
  <c r="S50"/>
  <c r="P50"/>
  <c r="I50" i="7"/>
  <c r="J50" s="1"/>
  <c r="I50" i="8"/>
  <c r="J50" s="1"/>
  <c r="R50"/>
  <c r="R50" i="7"/>
  <c r="B52"/>
  <c r="F52"/>
  <c r="E54"/>
  <c r="C54"/>
  <c r="P54"/>
  <c r="P52"/>
  <c r="C52"/>
  <c r="E52"/>
  <c r="L7"/>
  <c r="O7"/>
  <c r="L8"/>
  <c r="L9"/>
  <c r="L10"/>
  <c r="L11"/>
  <c r="L12"/>
  <c r="L13"/>
  <c r="O13"/>
  <c r="R13" s="1"/>
  <c r="L14"/>
  <c r="L15"/>
  <c r="O15"/>
  <c r="Q15"/>
  <c r="L16"/>
  <c r="L17"/>
  <c r="L18"/>
  <c r="L19"/>
  <c r="L20"/>
  <c r="L21"/>
  <c r="L22"/>
  <c r="L23"/>
  <c r="L24"/>
  <c r="L25"/>
  <c r="L26"/>
  <c r="Q26"/>
  <c r="L27"/>
  <c r="L28"/>
  <c r="L29"/>
  <c r="L30"/>
  <c r="O30"/>
  <c r="Q30"/>
  <c r="L31"/>
  <c r="O31"/>
  <c r="Q31"/>
  <c r="L32"/>
  <c r="L33"/>
  <c r="L34"/>
  <c r="L35"/>
  <c r="L36"/>
  <c r="O36"/>
  <c r="Q36"/>
  <c r="L37"/>
  <c r="L38"/>
  <c r="O38"/>
  <c r="Q38"/>
  <c r="L39"/>
  <c r="L40"/>
  <c r="L41"/>
  <c r="L42"/>
  <c r="L43"/>
  <c r="L44"/>
  <c r="L45"/>
  <c r="O45"/>
  <c r="Q45"/>
  <c r="L46"/>
  <c r="L47"/>
  <c r="O47"/>
  <c r="Q47"/>
  <c r="L48"/>
  <c r="O48"/>
  <c r="Q48"/>
  <c r="A46" i="8"/>
  <c r="G46"/>
  <c r="A47"/>
  <c r="L47" s="1"/>
  <c r="O47"/>
  <c r="Q47"/>
  <c r="G47"/>
  <c r="A48"/>
  <c r="L48" s="1"/>
  <c r="O48"/>
  <c r="Q48"/>
  <c r="G48"/>
  <c r="A40"/>
  <c r="G40"/>
  <c r="A41"/>
  <c r="L41" s="1"/>
  <c r="G41"/>
  <c r="A42"/>
  <c r="L42" s="1"/>
  <c r="G42"/>
  <c r="A43"/>
  <c r="L43" s="1"/>
  <c r="G43"/>
  <c r="A44"/>
  <c r="L44" s="1"/>
  <c r="G44"/>
  <c r="A45"/>
  <c r="L45" s="1"/>
  <c r="O45"/>
  <c r="Q45"/>
  <c r="G45"/>
  <c r="A7"/>
  <c r="L7" s="1"/>
  <c r="O7"/>
  <c r="Q7"/>
  <c r="G7"/>
  <c r="A8"/>
  <c r="L8" s="1"/>
  <c r="O8"/>
  <c r="Q8"/>
  <c r="G8"/>
  <c r="A9"/>
  <c r="L9" s="1"/>
  <c r="G9"/>
  <c r="A10"/>
  <c r="L10" s="1"/>
  <c r="G10"/>
  <c r="A11"/>
  <c r="L11" s="1"/>
  <c r="G11"/>
  <c r="A12"/>
  <c r="L12" s="1"/>
  <c r="G12"/>
  <c r="A13"/>
  <c r="L13" s="1"/>
  <c r="O13"/>
  <c r="Q13"/>
  <c r="G13"/>
  <c r="A14"/>
  <c r="L14" s="1"/>
  <c r="G14"/>
  <c r="A15"/>
  <c r="L15" s="1"/>
  <c r="O15"/>
  <c r="Q15"/>
  <c r="G15"/>
  <c r="A16"/>
  <c r="L16" s="1"/>
  <c r="G16"/>
  <c r="A17"/>
  <c r="L17" s="1"/>
  <c r="G17"/>
  <c r="A18"/>
  <c r="L18" s="1"/>
  <c r="G18"/>
  <c r="A19"/>
  <c r="L19" s="1"/>
  <c r="G19"/>
  <c r="A20"/>
  <c r="L20" s="1"/>
  <c r="G20"/>
  <c r="A21"/>
  <c r="L21" s="1"/>
  <c r="G21"/>
  <c r="A22"/>
  <c r="L22" s="1"/>
  <c r="G22"/>
  <c r="A23"/>
  <c r="L23" s="1"/>
  <c r="G23"/>
  <c r="A24"/>
  <c r="L24" s="1"/>
  <c r="O24"/>
  <c r="Q24"/>
  <c r="G24"/>
  <c r="A25"/>
  <c r="L25" s="1"/>
  <c r="G25"/>
  <c r="A26"/>
  <c r="L26" s="1"/>
  <c r="G26"/>
  <c r="A27"/>
  <c r="G27"/>
  <c r="A28"/>
  <c r="L28" s="1"/>
  <c r="G28"/>
  <c r="A29"/>
  <c r="G29"/>
  <c r="A30"/>
  <c r="L30" s="1"/>
  <c r="G30"/>
  <c r="A31"/>
  <c r="O31"/>
  <c r="Q31"/>
  <c r="G31"/>
  <c r="A32"/>
  <c r="L32" s="1"/>
  <c r="G32"/>
  <c r="A33"/>
  <c r="G33"/>
  <c r="A34"/>
  <c r="L34" s="1"/>
  <c r="G34"/>
  <c r="A35"/>
  <c r="G35"/>
  <c r="A36"/>
  <c r="L36" s="1"/>
  <c r="G36"/>
  <c r="A37"/>
  <c r="G37"/>
  <c r="A38"/>
  <c r="L38" s="1"/>
  <c r="G38"/>
  <c r="A39"/>
  <c r="G39"/>
  <c r="E52"/>
  <c r="G6"/>
  <c r="A6"/>
  <c r="L6" s="1"/>
  <c r="L6" i="7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6"/>
  <c r="J6" s="1"/>
  <c r="S49" l="1"/>
  <c r="S6" i="8"/>
  <c r="S37"/>
  <c r="S33"/>
  <c r="S29"/>
  <c r="S18"/>
  <c r="S17"/>
  <c r="S16"/>
  <c r="P15"/>
  <c r="R15"/>
  <c r="S14"/>
  <c r="P13"/>
  <c r="R13"/>
  <c r="S12"/>
  <c r="S11"/>
  <c r="S10"/>
  <c r="S9"/>
  <c r="P8"/>
  <c r="R8"/>
  <c r="P45"/>
  <c r="R45"/>
  <c r="S44"/>
  <c r="S43"/>
  <c r="S42"/>
  <c r="S41"/>
  <c r="S39"/>
  <c r="S35"/>
  <c r="P31"/>
  <c r="R31"/>
  <c r="S27"/>
  <c r="S26"/>
  <c r="S25"/>
  <c r="P24"/>
  <c r="R24"/>
  <c r="S23"/>
  <c r="S22"/>
  <c r="S21"/>
  <c r="S20"/>
  <c r="P48"/>
  <c r="R48"/>
  <c r="P47"/>
  <c r="R47"/>
  <c r="R15" i="7"/>
  <c r="R48"/>
  <c r="R47"/>
  <c r="R45"/>
  <c r="R38"/>
  <c r="R36"/>
  <c r="R31"/>
  <c r="R30"/>
  <c r="R26"/>
  <c r="S48"/>
  <c r="S38"/>
  <c r="S36"/>
  <c r="S30"/>
  <c r="S43"/>
  <c r="S41"/>
  <c r="S39"/>
  <c r="S37"/>
  <c r="S35"/>
  <c r="S33"/>
  <c r="S29"/>
  <c r="S27"/>
  <c r="S25"/>
  <c r="S23"/>
  <c r="S21"/>
  <c r="S19"/>
  <c r="S17"/>
  <c r="S11"/>
  <c r="S9"/>
  <c r="R7"/>
  <c r="S7"/>
  <c r="S6"/>
  <c r="S46"/>
  <c r="S44"/>
  <c r="S42"/>
  <c r="S40"/>
  <c r="S34"/>
  <c r="S32"/>
  <c r="S28"/>
  <c r="S26"/>
  <c r="S24"/>
  <c r="S22"/>
  <c r="S20"/>
  <c r="S18"/>
  <c r="S16"/>
  <c r="S14"/>
  <c r="S12"/>
  <c r="S10"/>
  <c r="S8"/>
  <c r="S47"/>
  <c r="S45"/>
  <c r="S31"/>
  <c r="S15"/>
  <c r="S13"/>
  <c r="S24" i="8"/>
  <c r="S8"/>
  <c r="S45"/>
  <c r="S48"/>
  <c r="S31"/>
  <c r="S15"/>
  <c r="S13"/>
  <c r="S7"/>
  <c r="S47"/>
  <c r="Q52"/>
  <c r="F54"/>
  <c r="I19"/>
  <c r="J19" s="1"/>
  <c r="B54"/>
  <c r="P7"/>
  <c r="O52"/>
  <c r="Q54" i="7"/>
  <c r="O54"/>
  <c r="C52" i="8"/>
  <c r="C54"/>
  <c r="F52"/>
  <c r="E54"/>
  <c r="B52"/>
  <c r="N52" i="7"/>
  <c r="N52" i="8"/>
  <c r="M52"/>
  <c r="M52" i="7"/>
  <c r="O52"/>
  <c r="Q52"/>
  <c r="M54" i="8"/>
  <c r="I54" i="7"/>
  <c r="J54" s="1"/>
  <c r="I52"/>
  <c r="J52" s="1"/>
  <c r="N54"/>
  <c r="M54"/>
  <c r="L39" i="8"/>
  <c r="Q38"/>
  <c r="O38"/>
  <c r="L37"/>
  <c r="Q36"/>
  <c r="O36"/>
  <c r="L35"/>
  <c r="L33"/>
  <c r="L31"/>
  <c r="Q30"/>
  <c r="O30"/>
  <c r="L29"/>
  <c r="L27"/>
  <c r="L46"/>
  <c r="I6"/>
  <c r="J6" s="1"/>
  <c r="L40"/>
  <c r="R7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N54" l="1"/>
  <c r="S40"/>
  <c r="P30"/>
  <c r="R30"/>
  <c r="S34"/>
  <c r="P38"/>
  <c r="R38"/>
  <c r="S46"/>
  <c r="S28"/>
  <c r="S32"/>
  <c r="P36"/>
  <c r="R36"/>
  <c r="S19"/>
  <c r="R52"/>
  <c r="S52" i="7"/>
  <c r="R54"/>
  <c r="S52" i="8"/>
  <c r="S38"/>
  <c r="S36"/>
  <c r="S30"/>
  <c r="P52"/>
  <c r="P54"/>
  <c r="S54" i="7"/>
  <c r="O54" i="8"/>
  <c r="Q54"/>
  <c r="I52"/>
  <c r="J52" s="1"/>
  <c r="I54"/>
  <c r="J54" s="1"/>
  <c r="U52" i="7"/>
  <c r="R52"/>
  <c r="S54" i="8" l="1"/>
  <c r="R54"/>
</calcChain>
</file>

<file path=xl/sharedStrings.xml><?xml version="1.0" encoding="utf-8"?>
<sst xmlns="http://schemas.openxmlformats.org/spreadsheetml/2006/main" count="375" uniqueCount="74">
  <si>
    <t>ANTOFAGASTA</t>
  </si>
  <si>
    <t>COPIAPO</t>
  </si>
  <si>
    <t>IQUIQUE</t>
  </si>
  <si>
    <t>LA REINA</t>
  </si>
  <si>
    <t>LA SERENA</t>
  </si>
  <si>
    <t>LO BARNECHEA</t>
  </si>
  <si>
    <t>MACUL</t>
  </si>
  <si>
    <t>MAIPU</t>
  </si>
  <si>
    <t>ÑUÑOA</t>
  </si>
  <si>
    <t>PUERTO MONTT</t>
  </si>
  <si>
    <t>PUNTA ARENAS</t>
  </si>
  <si>
    <t>RANCAGUA</t>
  </si>
  <si>
    <t>VIÑA DEL MAR</t>
  </si>
  <si>
    <t>VITACURA</t>
  </si>
  <si>
    <t>glosa_comuna</t>
  </si>
  <si>
    <t>CONCEPCION</t>
  </si>
  <si>
    <t>promedio_aval_fiscal</t>
  </si>
  <si>
    <t>casos</t>
  </si>
  <si>
    <t>INDEPENDENCIA</t>
  </si>
  <si>
    <t>SANTIAGO</t>
  </si>
  <si>
    <t>ARICA</t>
  </si>
  <si>
    <t>CERRILLOS</t>
  </si>
  <si>
    <t>CERRO NAVIA</t>
  </si>
  <si>
    <t>COQUIMBO</t>
  </si>
  <si>
    <t>EL BOSQUE</t>
  </si>
  <si>
    <t>ESTACION CENTRAL</t>
  </si>
  <si>
    <t>FLORIDA</t>
  </si>
  <si>
    <t>HUECHURABA</t>
  </si>
  <si>
    <t>LA CISTERNA</t>
  </si>
  <si>
    <t>LA FLORIDA</t>
  </si>
  <si>
    <t>LA GRANJA</t>
  </si>
  <si>
    <t>LA PINTANA</t>
  </si>
  <si>
    <t>LO ESPEJO</t>
  </si>
  <si>
    <t>LO PRADO</t>
  </si>
  <si>
    <t>PEDRO AGUIRRE CERDA</t>
  </si>
  <si>
    <t>PEÑALOLEN</t>
  </si>
  <si>
    <t>PUDAHUEL</t>
  </si>
  <si>
    <t>PUENTE ALTO</t>
  </si>
  <si>
    <t>QUILICURA</t>
  </si>
  <si>
    <t>QUINTA NORMAL</t>
  </si>
  <si>
    <t>RECOLETA</t>
  </si>
  <si>
    <t>SAN JOAQUIN</t>
  </si>
  <si>
    <t>SAN MIGUEL</t>
  </si>
  <si>
    <t>SAN RAMON</t>
  </si>
  <si>
    <t>VALDIVIA</t>
  </si>
  <si>
    <t>VALPARAISO</t>
  </si>
  <si>
    <t>Variación pago de contribuciones  Casas</t>
  </si>
  <si>
    <t>Tasa</t>
  </si>
  <si>
    <t>Valor Rango</t>
  </si>
  <si>
    <t>Comuna</t>
  </si>
  <si>
    <t>promedio_aval_fiscal 1S 2015</t>
  </si>
  <si>
    <t>x</t>
  </si>
  <si>
    <t>Comuna2</t>
  </si>
  <si>
    <t>Columna1</t>
  </si>
  <si>
    <t>Diferencia</t>
  </si>
  <si>
    <t>Peso sobre 1° S 2014</t>
  </si>
  <si>
    <t>1S 2014</t>
  </si>
  <si>
    <t>2S 2013</t>
  </si>
  <si>
    <t>Aumento de contribuciones ($)</t>
  </si>
  <si>
    <t>Variación de Avaluo Fiscal Departamentos</t>
  </si>
  <si>
    <t>Variación pago de contribuciones  Departamentos</t>
  </si>
  <si>
    <t>LAS CONDES</t>
  </si>
  <si>
    <t>PROVIDENCIA</t>
  </si>
  <si>
    <t>Avaluo Promedio 2006</t>
  </si>
  <si>
    <t>Avaluo Promedio 20062</t>
  </si>
  <si>
    <t>Contribuciones promedio 2014</t>
  </si>
  <si>
    <t>Contribuciones promedio 2006</t>
  </si>
  <si>
    <t>Variación de constribución (%)</t>
  </si>
  <si>
    <t>Peso sobre 2014</t>
  </si>
  <si>
    <t>Total Promedio Regiones (excepto R. Metropolitana)</t>
  </si>
  <si>
    <t>Total Promedio R.M. (comunas Urbanas)</t>
  </si>
  <si>
    <t>Variación de Avalúo Fiscal Casas</t>
  </si>
  <si>
    <t>Avalúo Promedio 2014</t>
  </si>
  <si>
    <t>Avalúo Promedio 2006</t>
  </si>
</sst>
</file>

<file path=xl/styles.xml><?xml version="1.0" encoding="utf-8"?>
<styleSheet xmlns="http://schemas.openxmlformats.org/spreadsheetml/2006/main">
  <numFmts count="6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\ * #,##0_-;\-&quot;$&quot;\ * #,##0_-;_-&quot;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1" applyNumberFormat="1" applyFont="1" applyBorder="1"/>
    <xf numFmtId="164" fontId="0" fillId="0" borderId="0" xfId="1" applyNumberFormat="1" applyFont="1"/>
    <xf numFmtId="0" fontId="2" fillId="0" borderId="0" xfId="0" applyFont="1"/>
    <xf numFmtId="0" fontId="3" fillId="0" borderId="0" xfId="0" applyFont="1" applyFill="1" applyBorder="1"/>
    <xf numFmtId="10" fontId="0" fillId="0" borderId="0" xfId="0" applyNumberFormat="1"/>
    <xf numFmtId="6" fontId="0" fillId="0" borderId="0" xfId="0" applyNumberFormat="1"/>
    <xf numFmtId="165" fontId="0" fillId="0" borderId="0" xfId="3" applyNumberFormat="1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5" xfId="0" applyFont="1" applyFill="1" applyBorder="1"/>
    <xf numFmtId="0" fontId="0" fillId="0" borderId="0" xfId="0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6" fontId="2" fillId="0" borderId="0" xfId="2" applyNumberFormat="1" applyFont="1" applyFill="1" applyBorder="1"/>
    <xf numFmtId="166" fontId="0" fillId="0" borderId="0" xfId="2" applyNumberFormat="1" applyFont="1" applyFill="1" applyBorder="1"/>
    <xf numFmtId="165" fontId="0" fillId="0" borderId="0" xfId="3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6" fontId="0" fillId="0" borderId="0" xfId="2" applyNumberFormat="1" applyFont="1"/>
    <xf numFmtId="166" fontId="0" fillId="0" borderId="0" xfId="0" applyNumberFormat="1"/>
    <xf numFmtId="0" fontId="0" fillId="2" borderId="0" xfId="0" applyFill="1" applyBorder="1" applyAlignment="1">
      <alignment horizontal="center"/>
    </xf>
    <xf numFmtId="166" fontId="1" fillId="0" borderId="0" xfId="2" applyNumberFormat="1" applyFont="1" applyFill="1" applyBorder="1"/>
    <xf numFmtId="164" fontId="1" fillId="0" borderId="0" xfId="1" applyNumberFormat="1" applyFont="1" applyFill="1" applyBorder="1"/>
    <xf numFmtId="0" fontId="0" fillId="0" borderId="0" xfId="0" applyFont="1" applyFill="1" applyBorder="1"/>
    <xf numFmtId="165" fontId="1" fillId="0" borderId="0" xfId="3" applyNumberFormat="1" applyFont="1" applyFill="1" applyBorder="1" applyAlignment="1">
      <alignment horizontal="center"/>
    </xf>
    <xf numFmtId="0" fontId="0" fillId="0" borderId="0" xfId="0" applyFont="1"/>
    <xf numFmtId="0" fontId="3" fillId="3" borderId="0" xfId="0" applyFont="1" applyFill="1" applyBorder="1"/>
    <xf numFmtId="0" fontId="4" fillId="3" borderId="5" xfId="0" applyFont="1" applyFill="1" applyBorder="1"/>
    <xf numFmtId="166" fontId="1" fillId="0" borderId="0" xfId="2" applyNumberFormat="1" applyFont="1"/>
    <xf numFmtId="166" fontId="0" fillId="0" borderId="0" xfId="0" applyNumberFormat="1" applyFont="1"/>
    <xf numFmtId="166" fontId="0" fillId="0" borderId="0" xfId="2" applyNumberFormat="1" applyFont="1" applyFill="1" applyBorder="1" applyAlignment="1">
      <alignment horizontal="left"/>
    </xf>
    <xf numFmtId="0" fontId="0" fillId="0" borderId="0" xfId="0" applyBorder="1"/>
    <xf numFmtId="164" fontId="0" fillId="0" borderId="0" xfId="1" applyNumberFormat="1" applyFont="1" applyBorder="1"/>
    <xf numFmtId="166" fontId="0" fillId="0" borderId="0" xfId="2" applyNumberFormat="1" applyFont="1" applyBorder="1"/>
    <xf numFmtId="0" fontId="5" fillId="4" borderId="0" xfId="0" applyFont="1" applyFill="1"/>
    <xf numFmtId="166" fontId="5" fillId="4" borderId="0" xfId="2" applyNumberFormat="1" applyFont="1" applyFill="1"/>
    <xf numFmtId="10" fontId="5" fillId="4" borderId="0" xfId="3" applyNumberFormat="1" applyFont="1" applyFill="1" applyAlignment="1">
      <alignment horizontal="center"/>
    </xf>
    <xf numFmtId="0" fontId="6" fillId="3" borderId="0" xfId="0" applyFont="1" applyFill="1" applyBorder="1"/>
    <xf numFmtId="0" fontId="0" fillId="0" borderId="0" xfId="0" applyNumberFormat="1" applyFont="1" applyFill="1" applyBorder="1"/>
    <xf numFmtId="166" fontId="1" fillId="0" borderId="0" xfId="2" applyNumberFormat="1" applyFont="1" applyFill="1" applyBorder="1" applyAlignment="1">
      <alignment horizontal="left"/>
    </xf>
    <xf numFmtId="166" fontId="1" fillId="0" borderId="0" xfId="2" applyNumberFormat="1" applyFont="1" applyFill="1" applyBorder="1" applyAlignment="1">
      <alignment horizontal="center"/>
    </xf>
    <xf numFmtId="166" fontId="1" fillId="0" borderId="0" xfId="2" applyNumberFormat="1" applyFont="1" applyFill="1"/>
    <xf numFmtId="0" fontId="3" fillId="3" borderId="6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165" fontId="0" fillId="6" borderId="8" xfId="3" applyNumberFormat="1" applyFont="1" applyFill="1" applyBorder="1" applyAlignment="1">
      <alignment horizontal="center"/>
    </xf>
    <xf numFmtId="165" fontId="0" fillId="7" borderId="8" xfId="3" applyNumberFormat="1" applyFont="1" applyFill="1" applyBorder="1" applyAlignment="1">
      <alignment horizontal="center"/>
    </xf>
    <xf numFmtId="165" fontId="0" fillId="6" borderId="9" xfId="3" applyNumberFormat="1" applyFont="1" applyFill="1" applyBorder="1" applyAlignment="1">
      <alignment horizontal="center"/>
    </xf>
    <xf numFmtId="166" fontId="0" fillId="8" borderId="0" xfId="2" applyNumberFormat="1" applyFont="1" applyFill="1" applyBorder="1" applyAlignment="1">
      <alignment horizontal="left"/>
    </xf>
    <xf numFmtId="166" fontId="0" fillId="8" borderId="0" xfId="2" applyNumberFormat="1" applyFont="1" applyFill="1" applyBorder="1" applyAlignment="1">
      <alignment horizontal="center"/>
    </xf>
    <xf numFmtId="166" fontId="0" fillId="8" borderId="0" xfId="2" applyNumberFormat="1" applyFont="1" applyFill="1"/>
    <xf numFmtId="166" fontId="2" fillId="8" borderId="0" xfId="2" applyNumberFormat="1" applyFont="1" applyFill="1"/>
    <xf numFmtId="166" fontId="0" fillId="8" borderId="0" xfId="0" applyNumberFormat="1" applyFill="1"/>
    <xf numFmtId="166" fontId="0" fillId="9" borderId="0" xfId="2" applyNumberFormat="1" applyFont="1" applyFill="1" applyBorder="1" applyAlignment="1">
      <alignment horizontal="left"/>
    </xf>
    <xf numFmtId="166" fontId="0" fillId="9" borderId="0" xfId="2" applyNumberFormat="1" applyFont="1" applyFill="1" applyBorder="1" applyAlignment="1">
      <alignment horizontal="center"/>
    </xf>
    <xf numFmtId="166" fontId="0" fillId="9" borderId="0" xfId="2" applyNumberFormat="1" applyFont="1" applyFill="1"/>
    <xf numFmtId="165" fontId="0" fillId="0" borderId="0" xfId="3" applyNumberFormat="1" applyFont="1" applyAlignment="1">
      <alignment horizontal="center"/>
    </xf>
    <xf numFmtId="165" fontId="5" fillId="4" borderId="0" xfId="3" applyNumberFormat="1" applyFont="1" applyFill="1" applyAlignment="1">
      <alignment horizontal="center"/>
    </xf>
    <xf numFmtId="0" fontId="0" fillId="3" borderId="0" xfId="0" applyFill="1" applyBorder="1"/>
    <xf numFmtId="166" fontId="0" fillId="7" borderId="8" xfId="2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 vertical="center" wrapText="1"/>
    </xf>
    <xf numFmtId="166" fontId="5" fillId="4" borderId="0" xfId="2" applyNumberFormat="1" applyFont="1" applyFill="1" applyAlignment="1">
      <alignment horizontal="left" vertical="center" wrapText="1"/>
    </xf>
    <xf numFmtId="166" fontId="0" fillId="0" borderId="0" xfId="2" applyNumberFormat="1" applyFont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0" fontId="5" fillId="4" borderId="0" xfId="3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5" fillId="4" borderId="0" xfId="3" applyNumberFormat="1" applyFont="1" applyFill="1" applyAlignment="1">
      <alignment horizontal="left" vertical="center" wrapText="1"/>
    </xf>
    <xf numFmtId="165" fontId="5" fillId="4" borderId="0" xfId="3" applyNumberFormat="1" applyFont="1" applyFill="1" applyAlignment="1">
      <alignment horizontal="left" vertical="center" wrapText="1"/>
    </xf>
    <xf numFmtId="165" fontId="0" fillId="0" borderId="0" xfId="3" applyNumberFormat="1" applyFont="1" applyAlignment="1">
      <alignment horizontal="left" vertical="center" wrapText="1"/>
    </xf>
    <xf numFmtId="10" fontId="0" fillId="0" borderId="0" xfId="3" applyNumberFormat="1" applyFont="1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fill>
        <patternFill patternType="solid">
          <fgColor theme="6" tint="0.59999389629810485"/>
          <bgColor theme="6" tint="0.5999938962981048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fill>
        <patternFill patternType="none">
          <fgColor indexed="64"/>
          <bgColor auto="1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 tint="-4.9989318521683403E-2"/>
        </top>
        <bottom style="thin">
          <color theme="0" tint="-4.9989318521683403E-2"/>
        </bottom>
        <vertical/>
        <horizontal style="thin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numFmt numFmtId="166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2" displayName="Tabla2" ref="A5:J50" totalsRowShown="0" headerRowDxfId="40" dataDxfId="39">
  <tableColumns count="10">
    <tableColumn id="1" name="Comuna" dataDxfId="38"/>
    <tableColumn id="2" name="Avalúo Promedio 2014" dataDxfId="37" dataCellStyle="Moneda"/>
    <tableColumn id="3" name="promedio_aval_fiscal 1S 2015" dataDxfId="36" dataCellStyle="Moneda"/>
    <tableColumn id="4" name="x" dataDxfId="35" dataCellStyle="Moneda"/>
    <tableColumn id="5" name="Comuna2" dataDxfId="34" dataCellStyle="Moneda"/>
    <tableColumn id="6" name="Avalúo Promedio 2006" dataDxfId="33" dataCellStyle="Moneda"/>
    <tableColumn id="7" name="casos" dataDxfId="32" dataCellStyle="Millares"/>
    <tableColumn id="8" name="Columna1" dataDxfId="31"/>
    <tableColumn id="9" name="Diferencia" dataDxfId="30" dataCellStyle="Moneda">
      <calculatedColumnFormula>B6-F6</calculatedColumnFormula>
    </tableColumn>
    <tableColumn id="10" name="Peso sobre 2014" dataDxfId="29">
      <calculatedColumnFormula>I6/B6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a4" displayName="Tabla4" ref="L5:R48" totalsRowShown="0" headerRowDxfId="28" dataDxfId="27" dataCellStyle="Moneda">
  <tableColumns count="7">
    <tableColumn id="1" name="Comuna" dataDxfId="26">
      <calculatedColumnFormula>Tabla2[[#This Row],[Comuna]]</calculatedColumnFormula>
    </tableColumn>
    <tableColumn id="2" name="1S 2014" dataDxfId="25" dataCellStyle="Moneda">
      <calculatedColumnFormula>Tabla2[[#This Row],[Avalúo Promedio 2014]]</calculatedColumnFormula>
    </tableColumn>
    <tableColumn id="3" name="2S 2013" dataDxfId="24" dataCellStyle="Moneda">
      <calculatedColumnFormula>Tabla2[[#This Row],[Avalúo Promedio 2006]]</calculatedColumnFormula>
    </tableColumn>
    <tableColumn id="4" name="Contribuciones promedio 2014" dataDxfId="23" dataCellStyle="Moneda">
      <calculatedColumnFormula>IF(M6&lt;=$P$3,0,IF((M6-$P$3)&lt;$P$4,(M6-$P$3)*$O$3,((M6-$P$3)-$P$4)*$O$4+$P$4*$O$3))</calculatedColumnFormula>
    </tableColumn>
    <tableColumn id="5" name="Columna1" dataDxfId="22" dataCellStyle="Moneda"/>
    <tableColumn id="6" name="Contribuciones promedio 2006" dataDxfId="21" dataCellStyle="Moneda">
      <calculatedColumnFormula>IF(N6&lt;=$R$3,0,IF((N6-$R$3)&lt;$R$4,(N6-$R$3)*$Q$3,((N6-$R$3)-$R$4)*$Q$4+$R$4*$Q$3))</calculatedColumnFormula>
    </tableColumn>
    <tableColumn id="7" name="Aumento de contribuciones ($)" dataDxfId="20">
      <calculatedColumnFormula>O6-Q6</calculatedColumnFormula>
    </tableColumn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5:J50" totalsRowShown="0">
  <tableColumns count="10">
    <tableColumn id="1" name="Comuna" dataDxfId="19">
      <calculatedColumnFormula>dptos2!B3</calculatedColumnFormula>
    </tableColumn>
    <tableColumn id="2" name="Avalúo Promedio 2014" dataDxfId="18" dataCellStyle="Moneda"/>
    <tableColumn id="3" name="Avaluo Promedio 2006" dataDxfId="17" dataCellStyle="Millares"/>
    <tableColumn id="4" name="x" dataDxfId="16"/>
    <tableColumn id="5" name="Comuna2" dataDxfId="15"/>
    <tableColumn id="6" name="Avaluo Promedio 20062" dataDxfId="14" dataCellStyle="Moneda"/>
    <tableColumn id="7" name="casos" dataDxfId="13" dataCellStyle="Millares">
      <calculatedColumnFormula>dptos2!H3</calculatedColumnFormula>
    </tableColumn>
    <tableColumn id="8" name="Columna1" dataDxfId="12"/>
    <tableColumn id="9" name="Diferencia" dataDxfId="11" dataCellStyle="Moneda">
      <calculatedColumnFormula>B6-F6</calculatedColumnFormula>
    </tableColumn>
    <tableColumn id="10" name="Peso sobre 1° S 2014" dataDxfId="10">
      <calculatedColumnFormula>I6/B6</calculatedColumnFormula>
    </tableColumn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id="4" name="Tabla5" displayName="Tabla5" ref="L5:S51" totalsRowShown="0" headerRowDxfId="9" dataDxfId="8" dataCellStyle="Moneda">
  <tableColumns count="8">
    <tableColumn id="1" name="Comuna" dataDxfId="7">
      <calculatedColumnFormula>Tabla3[[#This Row],[Comuna]]</calculatedColumnFormula>
    </tableColumn>
    <tableColumn id="2" name="1S 2014" dataDxfId="6" dataCellStyle="Moneda">
      <calculatedColumnFormula>Tabla3[[#This Row],[Avalúo Promedio 2014]]</calculatedColumnFormula>
    </tableColumn>
    <tableColumn id="3" name="2S 2013" dataDxfId="5" dataCellStyle="Moneda">
      <calculatedColumnFormula>Tabla3[[#This Row],[Avaluo Promedio 20062]]</calculatedColumnFormula>
    </tableColumn>
    <tableColumn id="4" name="Contribuciones promedio 2014" dataDxfId="4" dataCellStyle="Moneda">
      <calculatedColumnFormula>IF(IF(M6&lt;=$P$3,0,IF((M6-$P$3)&lt;$P$4,(M6-$P$3)*$O$3,((M6-$P$3)-$P$4)*$O$4+$P$4*$O$3))&lt;1000,0,IF(M6&lt;=$P$3,0,IF((M6-$P$3)&lt;$P$4,(M6-$P$3)*$O$3,((M6-$P$3)-$P$4)*$O$4+$P$4*$O$3)))</calculatedColumnFormula>
    </tableColumn>
    <tableColumn id="5" name="Columna1" dataDxfId="3">
      <calculatedColumnFormula>+Tabla5[[#This Row],[Contribuciones promedio 2014]]/Tabla5[[#This Row],[1S 2014]]</calculatedColumnFormula>
    </tableColumn>
    <tableColumn id="6" name="Contribuciones promedio 2006" dataDxfId="2" dataCellStyle="Moneda">
      <calculatedColumnFormula>IF(N6&lt;=$R$3,0,IF((N6-$R$3)&lt;$R$4,(N6-$R$3)*$Q$3,((N6-$R$3)-$R$4)*$Q$4+$R$4*$Q$3))</calculatedColumnFormula>
    </tableColumn>
    <tableColumn id="7" name="Aumento de contribuciones ($)" dataDxfId="1">
      <calculatedColumnFormula>O6-Q6</calculatedColumnFormula>
    </tableColumn>
    <tableColumn id="8" name="Variación de constribución (%)" dataDxfId="0">
      <calculatedColumnFormula>IF(O6=0,"No Analizado",1-Q6/O6)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6"/>
  <sheetViews>
    <sheetView tabSelected="1" workbookViewId="0">
      <selection activeCell="I56" sqref="I56"/>
    </sheetView>
  </sheetViews>
  <sheetFormatPr baseColWidth="10" defaultRowHeight="15" outlineLevelRow="2" outlineLevelCol="1"/>
  <cols>
    <col min="1" max="1" width="22.42578125" customWidth="1"/>
    <col min="2" max="2" width="16.7109375" style="4" customWidth="1"/>
    <col min="3" max="3" width="16.7109375" style="4" hidden="1" customWidth="1" outlineLevel="1"/>
    <col min="4" max="4" width="5.5703125" hidden="1" customWidth="1" outlineLevel="1"/>
    <col min="5" max="5" width="21.7109375" hidden="1" customWidth="1" outlineLevel="1"/>
    <col min="6" max="6" width="16.7109375" customWidth="1" collapsed="1"/>
    <col min="7" max="7" width="9" hidden="1" customWidth="1" outlineLevel="1"/>
    <col min="8" max="8" width="4.28515625" style="6" customWidth="1" collapsed="1"/>
    <col min="9" max="9" width="14.5703125" bestFit="1" customWidth="1"/>
    <col min="10" max="10" width="12.42578125" customWidth="1"/>
    <col min="11" max="11" width="3.5703125" customWidth="1"/>
    <col min="12" max="12" width="26.140625" customWidth="1"/>
    <col min="13" max="13" width="15.5703125" hidden="1" customWidth="1" outlineLevel="1"/>
    <col min="14" max="14" width="14.42578125" hidden="1" customWidth="1" outlineLevel="1"/>
    <col min="15" max="15" width="15.28515625" customWidth="1" collapsed="1"/>
    <col min="16" max="16" width="14" hidden="1" customWidth="1" outlineLevel="1"/>
    <col min="17" max="17" width="14.28515625" customWidth="1" collapsed="1"/>
    <col min="18" max="18" width="14.28515625" customWidth="1"/>
    <col min="19" max="19" width="16.140625" customWidth="1"/>
  </cols>
  <sheetData>
    <row r="1" spans="1:19">
      <c r="A1" s="5" t="s">
        <v>71</v>
      </c>
      <c r="L1" s="5" t="s">
        <v>46</v>
      </c>
    </row>
    <row r="2" spans="1:19" outlineLevel="1">
      <c r="A2" s="5"/>
      <c r="O2" t="s">
        <v>47</v>
      </c>
      <c r="P2" t="s">
        <v>48</v>
      </c>
      <c r="Q2" t="s">
        <v>47</v>
      </c>
      <c r="R2" t="s">
        <v>48</v>
      </c>
    </row>
    <row r="3" spans="1:19" outlineLevel="1">
      <c r="A3" s="5"/>
      <c r="O3" s="7">
        <v>9.7999999999999997E-3</v>
      </c>
      <c r="P3" s="8">
        <v>20086180</v>
      </c>
      <c r="Q3" s="9">
        <v>0.01</v>
      </c>
      <c r="R3" s="8">
        <v>18839190</v>
      </c>
    </row>
    <row r="4" spans="1:19" outlineLevel="2">
      <c r="B4" s="10">
        <v>2014</v>
      </c>
      <c r="D4" s="12"/>
      <c r="E4" s="12"/>
      <c r="F4" s="10">
        <v>2013</v>
      </c>
      <c r="H4" s="13"/>
      <c r="O4" s="7">
        <v>1.1429999999999999E-2</v>
      </c>
      <c r="P4" s="8">
        <v>71736350</v>
      </c>
      <c r="Q4" s="9">
        <v>1.2E-2</v>
      </c>
      <c r="R4" s="8">
        <v>68763036</v>
      </c>
    </row>
    <row r="5" spans="1:19" s="21" customFormat="1" ht="45" customHeight="1" thickBot="1">
      <c r="A5" s="14" t="s">
        <v>49</v>
      </c>
      <c r="B5" s="15" t="s">
        <v>72</v>
      </c>
      <c r="C5" s="15" t="s">
        <v>50</v>
      </c>
      <c r="D5" s="15" t="s">
        <v>51</v>
      </c>
      <c r="E5" s="15" t="s">
        <v>52</v>
      </c>
      <c r="F5" s="15" t="s">
        <v>73</v>
      </c>
      <c r="G5" s="16" t="s">
        <v>17</v>
      </c>
      <c r="H5" s="17" t="s">
        <v>53</v>
      </c>
      <c r="I5" s="18" t="s">
        <v>54</v>
      </c>
      <c r="J5" s="18" t="s">
        <v>68</v>
      </c>
      <c r="K5" s="18"/>
      <c r="L5" s="19" t="s">
        <v>49</v>
      </c>
      <c r="M5" s="18" t="s">
        <v>56</v>
      </c>
      <c r="N5" s="18" t="s">
        <v>57</v>
      </c>
      <c r="O5" s="20" t="s">
        <v>65</v>
      </c>
      <c r="P5" s="20" t="s">
        <v>53</v>
      </c>
      <c r="Q5" s="20" t="s">
        <v>66</v>
      </c>
      <c r="R5" s="20" t="s">
        <v>58</v>
      </c>
      <c r="S5" s="52" t="s">
        <v>67</v>
      </c>
    </row>
    <row r="6" spans="1:19" ht="15.75" hidden="1" customHeight="1" thickTop="1">
      <c r="A6" s="40" t="s">
        <v>20</v>
      </c>
      <c r="B6" s="42">
        <v>9842471.8334224708</v>
      </c>
      <c r="C6" s="42">
        <v>43007</v>
      </c>
      <c r="D6" s="42"/>
      <c r="E6" s="42" t="s">
        <v>20</v>
      </c>
      <c r="F6" s="42">
        <v>8486717.8171246108</v>
      </c>
      <c r="G6" s="41">
        <v>42909</v>
      </c>
      <c r="H6" s="13"/>
      <c r="I6" s="24">
        <f t="shared" ref="I6" si="0">B6-F6</f>
        <v>1355754.0162978601</v>
      </c>
      <c r="J6" s="25">
        <f t="shared" ref="J6" si="1">I6/B6</f>
        <v>0.13774527773542339</v>
      </c>
      <c r="K6" s="25"/>
      <c r="L6" s="39" t="str">
        <f>Tabla2[[#This Row],[Comuna]]</f>
        <v>ARICA</v>
      </c>
      <c r="M6" s="26">
        <v>9842471.8334224708</v>
      </c>
      <c r="N6" s="27">
        <v>8486717.8171246108</v>
      </c>
      <c r="O6" s="27"/>
      <c r="P6" s="23"/>
      <c r="Q6" s="27"/>
      <c r="R6" s="28"/>
      <c r="S6" s="53" t="str">
        <f>IF(O6=0,"No Analizado",1-Q6/O6)</f>
        <v>No Analizado</v>
      </c>
    </row>
    <row r="7" spans="1:19" ht="13.5" customHeight="1" thickTop="1">
      <c r="A7" s="40" t="s">
        <v>2</v>
      </c>
      <c r="B7" s="42">
        <v>22255734.463820301</v>
      </c>
      <c r="C7" s="42">
        <v>28317</v>
      </c>
      <c r="D7" s="42"/>
      <c r="E7" s="42" t="s">
        <v>2</v>
      </c>
      <c r="F7" s="42">
        <v>18491373.477459699</v>
      </c>
      <c r="G7" s="41">
        <v>28327</v>
      </c>
      <c r="H7" s="13"/>
      <c r="I7" s="24">
        <f t="shared" ref="I7:I48" si="2">B7-F7</f>
        <v>3764360.9863606021</v>
      </c>
      <c r="J7" s="25">
        <f t="shared" ref="J7:J48" si="3">I7/B7</f>
        <v>0.16914117089598094</v>
      </c>
      <c r="K7" s="25"/>
      <c r="L7" s="39" t="str">
        <f>Tabla2[[#This Row],[Comuna]]</f>
        <v>IQUIQUE</v>
      </c>
      <c r="M7" s="26">
        <v>22255734.463820301</v>
      </c>
      <c r="N7" s="27">
        <v>18491373.477459699</v>
      </c>
      <c r="O7" s="27">
        <f t="shared" ref="O7:O15" si="4">IF(M7&lt;=$P$3,0,IF((M7-$P$3)&lt;$P$4,(M7-$P$3)*$O$3,((M7-$P$3)-$P$4)*$O$4+$P$4*$O$3))</f>
        <v>21261.63374543895</v>
      </c>
      <c r="P7" s="23"/>
      <c r="Q7" s="27"/>
      <c r="R7" s="28">
        <f t="shared" ref="R7:R15" si="5">O7-Q7</f>
        <v>21261.63374543895</v>
      </c>
      <c r="S7" s="54">
        <f t="shared" ref="S7:S48" si="6">IF(O7=0,"No Analizado",1-Q7/O7)</f>
        <v>1</v>
      </c>
    </row>
    <row r="8" spans="1:19" ht="0.75" hidden="1" customHeight="1">
      <c r="A8" s="40" t="s">
        <v>0</v>
      </c>
      <c r="B8" s="42">
        <v>18377758.523064401</v>
      </c>
      <c r="C8" s="42">
        <v>63648</v>
      </c>
      <c r="D8" s="42"/>
      <c r="E8" s="42" t="s">
        <v>0</v>
      </c>
      <c r="F8" s="42">
        <v>15692240.816307601</v>
      </c>
      <c r="G8" s="41">
        <v>63443</v>
      </c>
      <c r="H8" s="13"/>
      <c r="I8" s="24">
        <f t="shared" si="2"/>
        <v>2685517.7067568004</v>
      </c>
      <c r="J8" s="25">
        <f t="shared" si="3"/>
        <v>0.1461286861173211</v>
      </c>
      <c r="K8" s="25"/>
      <c r="L8" s="39" t="str">
        <f>Tabla2[[#This Row],[Comuna]]</f>
        <v>ANTOFAGASTA</v>
      </c>
      <c r="M8" s="26">
        <v>18377758.523064401</v>
      </c>
      <c r="N8" s="27">
        <v>15692240.816307601</v>
      </c>
      <c r="O8" s="27"/>
      <c r="P8" s="23"/>
      <c r="Q8" s="27"/>
      <c r="R8" s="28"/>
      <c r="S8" s="53" t="str">
        <f t="shared" si="6"/>
        <v>No Analizado</v>
      </c>
    </row>
    <row r="9" spans="1:19" hidden="1">
      <c r="A9" s="40" t="s">
        <v>1</v>
      </c>
      <c r="B9" s="42">
        <v>14318837.911785901</v>
      </c>
      <c r="C9" s="42">
        <v>40175</v>
      </c>
      <c r="D9" s="42"/>
      <c r="E9" s="42" t="s">
        <v>1</v>
      </c>
      <c r="F9" s="42">
        <v>10725649.986083699</v>
      </c>
      <c r="G9" s="41">
        <v>40097</v>
      </c>
      <c r="H9" s="13"/>
      <c r="I9" s="24">
        <f t="shared" si="2"/>
        <v>3593187.9257022012</v>
      </c>
      <c r="J9" s="25">
        <f t="shared" si="3"/>
        <v>0.25094130877371212</v>
      </c>
      <c r="K9" s="25"/>
      <c r="L9" s="39" t="str">
        <f>Tabla2[[#This Row],[Comuna]]</f>
        <v>COPIAPO</v>
      </c>
      <c r="M9" s="26">
        <v>14318837.911785901</v>
      </c>
      <c r="N9" s="27">
        <v>10725649.986083699</v>
      </c>
      <c r="O9" s="27"/>
      <c r="P9" s="23"/>
      <c r="Q9" s="27"/>
      <c r="R9" s="28"/>
      <c r="S9" s="54" t="str">
        <f t="shared" si="6"/>
        <v>No Analizado</v>
      </c>
    </row>
    <row r="10" spans="1:19" hidden="1">
      <c r="A10" s="40" t="s">
        <v>23</v>
      </c>
      <c r="B10" s="42">
        <v>11929126.1764396</v>
      </c>
      <c r="C10" s="42">
        <v>56909</v>
      </c>
      <c r="D10" s="42"/>
      <c r="E10" s="42" t="s">
        <v>23</v>
      </c>
      <c r="F10" s="42">
        <v>11157684.445607999</v>
      </c>
      <c r="G10" s="41">
        <v>56534</v>
      </c>
      <c r="H10" s="13"/>
      <c r="I10" s="24">
        <f t="shared" si="2"/>
        <v>771441.73083160073</v>
      </c>
      <c r="J10" s="25">
        <f t="shared" si="3"/>
        <v>6.4668754393362227E-2</v>
      </c>
      <c r="K10" s="25"/>
      <c r="L10" s="39" t="str">
        <f>Tabla2[[#This Row],[Comuna]]</f>
        <v>COQUIMBO</v>
      </c>
      <c r="M10" s="26">
        <v>11929126.1764396</v>
      </c>
      <c r="N10" s="27">
        <v>11157684.445607999</v>
      </c>
      <c r="O10" s="27"/>
      <c r="P10" s="23"/>
      <c r="Q10" s="27"/>
      <c r="R10" s="28"/>
      <c r="S10" s="53" t="str">
        <f t="shared" si="6"/>
        <v>No Analizado</v>
      </c>
    </row>
    <row r="11" spans="1:19" hidden="1">
      <c r="A11" s="40" t="s">
        <v>4</v>
      </c>
      <c r="B11" s="42">
        <v>17397189.322937202</v>
      </c>
      <c r="C11" s="42">
        <v>55726</v>
      </c>
      <c r="D11" s="42"/>
      <c r="E11" s="42" t="s">
        <v>4</v>
      </c>
      <c r="F11" s="42">
        <v>14687112.050081201</v>
      </c>
      <c r="G11" s="41">
        <v>55410</v>
      </c>
      <c r="H11" s="13"/>
      <c r="I11" s="24">
        <f t="shared" si="2"/>
        <v>2710077.2728560008</v>
      </c>
      <c r="J11" s="25">
        <f t="shared" si="3"/>
        <v>0.15577673051375709</v>
      </c>
      <c r="K11" s="25"/>
      <c r="L11" s="39" t="str">
        <f>Tabla2[[#This Row],[Comuna]]</f>
        <v>LA SERENA</v>
      </c>
      <c r="M11" s="26">
        <v>17397189.322937202</v>
      </c>
      <c r="N11" s="27">
        <v>14687112.050081201</v>
      </c>
      <c r="O11" s="27"/>
      <c r="P11" s="23"/>
      <c r="Q11" s="27"/>
      <c r="R11" s="28"/>
      <c r="S11" s="54" t="str">
        <f t="shared" si="6"/>
        <v>No Analizado</v>
      </c>
    </row>
    <row r="12" spans="1:19" hidden="1">
      <c r="A12" s="40" t="s">
        <v>45</v>
      </c>
      <c r="B12" s="42">
        <v>12956696.5213673</v>
      </c>
      <c r="C12" s="42">
        <v>49468</v>
      </c>
      <c r="D12" s="42"/>
      <c r="E12" s="42" t="s">
        <v>45</v>
      </c>
      <c r="F12" s="42">
        <v>13040965.321534799</v>
      </c>
      <c r="G12" s="41">
        <v>49413</v>
      </c>
      <c r="H12" s="13"/>
      <c r="I12" s="24">
        <f t="shared" si="2"/>
        <v>-84268.80016749911</v>
      </c>
      <c r="J12" s="25">
        <f t="shared" si="3"/>
        <v>-6.5038800614438067E-3</v>
      </c>
      <c r="K12" s="25"/>
      <c r="L12" s="39" t="str">
        <f>Tabla2[[#This Row],[Comuna]]</f>
        <v>VALPARAISO</v>
      </c>
      <c r="M12" s="26">
        <v>12956696.5213673</v>
      </c>
      <c r="N12" s="27">
        <v>13040965.321534799</v>
      </c>
      <c r="O12" s="27"/>
      <c r="P12" s="23"/>
      <c r="Q12" s="27"/>
      <c r="R12" s="28"/>
      <c r="S12" s="53" t="str">
        <f t="shared" si="6"/>
        <v>No Analizado</v>
      </c>
    </row>
    <row r="13" spans="1:19">
      <c r="A13" s="40" t="s">
        <v>12</v>
      </c>
      <c r="B13" s="42">
        <v>22860081.935089599</v>
      </c>
      <c r="C13" s="42">
        <v>51132</v>
      </c>
      <c r="D13" s="42"/>
      <c r="E13" s="42" t="s">
        <v>12</v>
      </c>
      <c r="F13" s="42">
        <v>21115887.076281302</v>
      </c>
      <c r="G13" s="41">
        <v>51179</v>
      </c>
      <c r="H13" s="13"/>
      <c r="I13" s="24">
        <f t="shared" si="2"/>
        <v>1744194.8588082977</v>
      </c>
      <c r="J13" s="25">
        <f t="shared" si="3"/>
        <v>7.6298714228622527E-2</v>
      </c>
      <c r="K13" s="25"/>
      <c r="L13" s="39" t="str">
        <f>Tabla2[[#This Row],[Comuna]]</f>
        <v>VIÑA DEL MAR</v>
      </c>
      <c r="M13" s="26">
        <v>22860081.935089599</v>
      </c>
      <c r="N13" s="27">
        <v>21115887.076281302</v>
      </c>
      <c r="O13" s="27">
        <f t="shared" ref="O13" si="7">IF(M13&lt;=$P$3,0,IF((M13-$P$3)&lt;$P$4,(M13-$P$3)*$O$3,((M13-$P$3)-$P$4)*$O$4+$P$4*$O$3))</f>
        <v>27184.238963878073</v>
      </c>
      <c r="P13" s="23"/>
      <c r="Q13" s="27"/>
      <c r="R13" s="28">
        <f t="shared" ref="R13" si="8">O13-Q13</f>
        <v>27184.238963878073</v>
      </c>
      <c r="S13" s="54">
        <f t="shared" si="6"/>
        <v>1</v>
      </c>
    </row>
    <row r="14" spans="1:19" ht="1.5" customHeight="1">
      <c r="A14" s="40" t="s">
        <v>11</v>
      </c>
      <c r="B14" s="42">
        <v>14420977.9678644</v>
      </c>
      <c r="C14" s="42">
        <v>56884</v>
      </c>
      <c r="D14" s="42"/>
      <c r="E14" s="42" t="s">
        <v>11</v>
      </c>
      <c r="F14" s="42">
        <v>13850218.7765608</v>
      </c>
      <c r="G14" s="41">
        <v>56606</v>
      </c>
      <c r="H14" s="13"/>
      <c r="I14" s="24">
        <f t="shared" si="2"/>
        <v>570759.19130359963</v>
      </c>
      <c r="J14" s="25">
        <f t="shared" si="3"/>
        <v>3.9578397011317483E-2</v>
      </c>
      <c r="K14" s="25"/>
      <c r="L14" s="39" t="str">
        <f>Tabla2[[#This Row],[Comuna]]</f>
        <v>RANCAGUA</v>
      </c>
      <c r="M14" s="26">
        <v>14420977.9678644</v>
      </c>
      <c r="N14" s="27">
        <v>13850218.7765608</v>
      </c>
      <c r="O14" s="27"/>
      <c r="P14" s="23"/>
      <c r="Q14" s="27"/>
      <c r="R14" s="28"/>
      <c r="S14" s="53" t="str">
        <f t="shared" si="6"/>
        <v>No Analizado</v>
      </c>
    </row>
    <row r="15" spans="1:19">
      <c r="A15" s="40" t="s">
        <v>15</v>
      </c>
      <c r="B15" s="42">
        <v>22316882.045278199</v>
      </c>
      <c r="C15" s="42">
        <v>32996</v>
      </c>
      <c r="D15" s="42"/>
      <c r="E15" s="42" t="s">
        <v>15</v>
      </c>
      <c r="F15" s="42">
        <v>20424446.9862349</v>
      </c>
      <c r="G15" s="41">
        <v>32982</v>
      </c>
      <c r="H15" s="13"/>
      <c r="I15" s="24">
        <f t="shared" si="2"/>
        <v>1892435.0590432994</v>
      </c>
      <c r="J15" s="25">
        <f t="shared" si="3"/>
        <v>8.479836274636314E-2</v>
      </c>
      <c r="K15" s="25"/>
      <c r="L15" s="39" t="str">
        <f>Tabla2[[#This Row],[Comuna]]</f>
        <v>CONCEPCION</v>
      </c>
      <c r="M15" s="26">
        <v>22316882.045278199</v>
      </c>
      <c r="N15" s="27">
        <v>20424446.9862349</v>
      </c>
      <c r="O15" s="27">
        <f t="shared" si="4"/>
        <v>21860.880043726349</v>
      </c>
      <c r="P15" s="23"/>
      <c r="Q15" s="27">
        <f t="shared" ref="Q15" si="9">IF(N15&lt;=$R$3,0,IF((N15-$R$3)&lt;$R$4,(N15-$R$3)*$Q$3,((N15-$R$3)-$R$4)*$Q$4+$R$4*$Q$3))</f>
        <v>15852.569862348997</v>
      </c>
      <c r="R15" s="28">
        <f t="shared" si="5"/>
        <v>6008.3101813773519</v>
      </c>
      <c r="S15" s="54">
        <f t="shared" si="6"/>
        <v>0.27484301498198926</v>
      </c>
    </row>
    <row r="16" spans="1:19" ht="0.75" customHeight="1">
      <c r="A16" s="40" t="s">
        <v>9</v>
      </c>
      <c r="B16" s="42">
        <v>13731215.0990957</v>
      </c>
      <c r="C16" s="42">
        <v>55956</v>
      </c>
      <c r="D16" s="42"/>
      <c r="E16" s="42" t="s">
        <v>9</v>
      </c>
      <c r="F16" s="42">
        <v>12591767.3939758</v>
      </c>
      <c r="G16" s="41">
        <v>55808</v>
      </c>
      <c r="H16" s="13"/>
      <c r="I16" s="24">
        <f t="shared" si="2"/>
        <v>1139447.7051199004</v>
      </c>
      <c r="J16" s="25">
        <f t="shared" si="3"/>
        <v>8.2982292309654468E-2</v>
      </c>
      <c r="K16" s="25"/>
      <c r="L16" s="39" t="str">
        <f>Tabla2[[#This Row],[Comuna]]</f>
        <v>PUERTO MONTT</v>
      </c>
      <c r="M16" s="26">
        <v>13731215.0990957</v>
      </c>
      <c r="N16" s="27">
        <v>12591767.3939758</v>
      </c>
      <c r="O16" s="27"/>
      <c r="P16" s="23"/>
      <c r="Q16" s="27"/>
      <c r="R16" s="28"/>
      <c r="S16" s="53" t="str">
        <f t="shared" si="6"/>
        <v>No Analizado</v>
      </c>
    </row>
    <row r="17" spans="1:19" hidden="1">
      <c r="A17" s="40" t="s">
        <v>44</v>
      </c>
      <c r="B17" s="42">
        <v>15237730.375873201</v>
      </c>
      <c r="C17" s="42">
        <v>35786</v>
      </c>
      <c r="D17" s="42"/>
      <c r="E17" s="42" t="s">
        <v>44</v>
      </c>
      <c r="F17" s="42">
        <v>12653915.0650941</v>
      </c>
      <c r="G17" s="41">
        <v>35441</v>
      </c>
      <c r="H17" s="13"/>
      <c r="I17" s="24">
        <f t="shared" si="2"/>
        <v>2583815.3107791003</v>
      </c>
      <c r="J17" s="25">
        <f t="shared" si="3"/>
        <v>0.16956693989481583</v>
      </c>
      <c r="K17" s="25"/>
      <c r="L17" s="39" t="str">
        <f>Tabla2[[#This Row],[Comuna]]</f>
        <v>VALDIVIA</v>
      </c>
      <c r="M17" s="26">
        <v>15237730.375873201</v>
      </c>
      <c r="N17" s="27">
        <v>12653915.0650941</v>
      </c>
      <c r="O17" s="27"/>
      <c r="P17" s="23"/>
      <c r="Q17" s="27"/>
      <c r="R17" s="28"/>
      <c r="S17" s="54" t="str">
        <f t="shared" si="6"/>
        <v>No Analizado</v>
      </c>
    </row>
    <row r="18" spans="1:19" hidden="1">
      <c r="A18" s="40" t="s">
        <v>10</v>
      </c>
      <c r="B18" s="42">
        <v>16467921.223502601</v>
      </c>
      <c r="C18" s="42">
        <v>35928</v>
      </c>
      <c r="D18" s="42"/>
      <c r="E18" s="42" t="s">
        <v>10</v>
      </c>
      <c r="F18" s="42">
        <v>12239566.036191899</v>
      </c>
      <c r="G18" s="41">
        <v>35892</v>
      </c>
      <c r="H18" s="13"/>
      <c r="I18" s="24">
        <f t="shared" si="2"/>
        <v>4228355.1873107012</v>
      </c>
      <c r="J18" s="25">
        <f t="shared" si="3"/>
        <v>0.25676314149937152</v>
      </c>
      <c r="K18" s="25"/>
      <c r="L18" s="39" t="str">
        <f>Tabla2[[#This Row],[Comuna]]</f>
        <v>PUNTA ARENAS</v>
      </c>
      <c r="M18" s="26">
        <v>16467921.223502601</v>
      </c>
      <c r="N18" s="27">
        <v>12239566.036191899</v>
      </c>
      <c r="O18" s="27"/>
      <c r="P18" s="23"/>
      <c r="Q18" s="27"/>
      <c r="R18" s="28"/>
      <c r="S18" s="53" t="str">
        <f t="shared" si="6"/>
        <v>No Analizado</v>
      </c>
    </row>
    <row r="19" spans="1:19" hidden="1" outlineLevel="1">
      <c r="A19" s="40" t="s">
        <v>21</v>
      </c>
      <c r="B19" s="42">
        <v>10881071.240075201</v>
      </c>
      <c r="C19" s="42">
        <v>15416</v>
      </c>
      <c r="D19" s="42"/>
      <c r="E19" s="42" t="s">
        <v>21</v>
      </c>
      <c r="F19" s="42">
        <v>12687118.101245301</v>
      </c>
      <c r="G19" s="41">
        <v>15418</v>
      </c>
      <c r="H19" s="13"/>
      <c r="I19" s="24">
        <f t="shared" si="2"/>
        <v>-1806046.8611701</v>
      </c>
      <c r="J19" s="25">
        <f t="shared" si="3"/>
        <v>-0.16598061177270798</v>
      </c>
      <c r="K19" s="25"/>
      <c r="L19" s="39" t="str">
        <f>Tabla2[[#This Row],[Comuna]]</f>
        <v>CERRILLOS</v>
      </c>
      <c r="M19" s="26">
        <v>10881071.240075201</v>
      </c>
      <c r="N19" s="27">
        <v>12687118.101245301</v>
      </c>
      <c r="O19" s="27"/>
      <c r="P19" s="23"/>
      <c r="Q19" s="27"/>
      <c r="R19" s="28"/>
      <c r="S19" s="54" t="str">
        <f t="shared" si="6"/>
        <v>No Analizado</v>
      </c>
    </row>
    <row r="20" spans="1:19" hidden="1" outlineLevel="1">
      <c r="A20" s="40" t="s">
        <v>22</v>
      </c>
      <c r="B20" s="42">
        <v>5715684.6740316497</v>
      </c>
      <c r="C20" s="42">
        <v>25843</v>
      </c>
      <c r="D20" s="42"/>
      <c r="E20" s="42" t="s">
        <v>22</v>
      </c>
      <c r="F20" s="42">
        <v>6749899.2256688597</v>
      </c>
      <c r="G20" s="41">
        <v>25790</v>
      </c>
      <c r="H20" s="13"/>
      <c r="I20" s="24">
        <f t="shared" si="2"/>
        <v>-1034214.55163721</v>
      </c>
      <c r="J20" s="25">
        <f t="shared" si="3"/>
        <v>-0.18094324838037473</v>
      </c>
      <c r="K20" s="25"/>
      <c r="L20" s="39" t="str">
        <f>Tabla2[[#This Row],[Comuna]]</f>
        <v>CERRO NAVIA</v>
      </c>
      <c r="M20" s="26">
        <v>5715684.6740316497</v>
      </c>
      <c r="N20" s="27">
        <v>6749899.2256688597</v>
      </c>
      <c r="O20" s="27"/>
      <c r="P20" s="23"/>
      <c r="Q20" s="27"/>
      <c r="R20" s="28"/>
      <c r="S20" s="53" t="str">
        <f t="shared" si="6"/>
        <v>No Analizado</v>
      </c>
    </row>
    <row r="21" spans="1:19" hidden="1" outlineLevel="1">
      <c r="A21" s="40" t="s">
        <v>24</v>
      </c>
      <c r="B21" s="42">
        <v>8007211.8937948197</v>
      </c>
      <c r="C21" s="42">
        <v>32908</v>
      </c>
      <c r="D21" s="42"/>
      <c r="E21" s="42" t="s">
        <v>24</v>
      </c>
      <c r="F21" s="42">
        <v>9114778.8995775208</v>
      </c>
      <c r="G21" s="41">
        <v>32901</v>
      </c>
      <c r="H21" s="13"/>
      <c r="I21" s="24">
        <f t="shared" si="2"/>
        <v>-1107567.0057827011</v>
      </c>
      <c r="J21" s="25">
        <f t="shared" si="3"/>
        <v>-0.13832118101445634</v>
      </c>
      <c r="K21" s="25"/>
      <c r="L21" s="39" t="str">
        <f>Tabla2[[#This Row],[Comuna]]</f>
        <v>EL BOSQUE</v>
      </c>
      <c r="M21" s="26">
        <v>8007211.8937948197</v>
      </c>
      <c r="N21" s="27">
        <v>9114778.8995775208</v>
      </c>
      <c r="O21" s="27"/>
      <c r="P21" s="23"/>
      <c r="Q21" s="27"/>
      <c r="R21" s="28"/>
      <c r="S21" s="54" t="str">
        <f t="shared" si="6"/>
        <v>No Analizado</v>
      </c>
    </row>
    <row r="22" spans="1:19" hidden="1" outlineLevel="1">
      <c r="A22" s="40" t="s">
        <v>25</v>
      </c>
      <c r="B22" s="42">
        <v>11516748.2728328</v>
      </c>
      <c r="C22" s="42">
        <v>22391</v>
      </c>
      <c r="D22" s="42"/>
      <c r="E22" s="42" t="s">
        <v>25</v>
      </c>
      <c r="F22" s="42">
        <v>12735628.790764101</v>
      </c>
      <c r="G22" s="41">
        <v>22391</v>
      </c>
      <c r="H22" s="13"/>
      <c r="I22" s="24">
        <f t="shared" si="2"/>
        <v>-1218880.5179313011</v>
      </c>
      <c r="J22" s="25">
        <f t="shared" si="3"/>
        <v>-0.10583547448080936</v>
      </c>
      <c r="K22" s="25"/>
      <c r="L22" s="39" t="str">
        <f>Tabla2[[#This Row],[Comuna]]</f>
        <v>ESTACION CENTRAL</v>
      </c>
      <c r="M22" s="26">
        <v>11516748.2728328</v>
      </c>
      <c r="N22" s="27">
        <v>12735628.790764101</v>
      </c>
      <c r="O22" s="27"/>
      <c r="P22" s="23"/>
      <c r="Q22" s="27"/>
      <c r="R22" s="28"/>
      <c r="S22" s="53" t="str">
        <f t="shared" si="6"/>
        <v>No Analizado</v>
      </c>
    </row>
    <row r="23" spans="1:19" hidden="1" outlineLevel="1">
      <c r="A23" s="40" t="s">
        <v>26</v>
      </c>
      <c r="B23" s="42">
        <v>3583798.8692063498</v>
      </c>
      <c r="C23" s="42">
        <v>1575</v>
      </c>
      <c r="D23" s="42"/>
      <c r="E23" s="42" t="s">
        <v>26</v>
      </c>
      <c r="F23" s="42">
        <v>2737532.4415917802</v>
      </c>
      <c r="G23" s="41">
        <v>1558</v>
      </c>
      <c r="H23" s="13"/>
      <c r="I23" s="24">
        <f t="shared" si="2"/>
        <v>846266.42761456966</v>
      </c>
      <c r="J23" s="25">
        <f t="shared" si="3"/>
        <v>0.23613669697986694</v>
      </c>
      <c r="K23" s="25"/>
      <c r="L23" s="39" t="str">
        <f>Tabla2[[#This Row],[Comuna]]</f>
        <v>FLORIDA</v>
      </c>
      <c r="M23" s="26">
        <v>3583798.8692063498</v>
      </c>
      <c r="N23" s="27">
        <v>2737532.4415917802</v>
      </c>
      <c r="O23" s="27"/>
      <c r="P23" s="23"/>
      <c r="Q23" s="27"/>
      <c r="R23" s="28"/>
      <c r="S23" s="54" t="str">
        <f t="shared" si="6"/>
        <v>No Analizado</v>
      </c>
    </row>
    <row r="24" spans="1:19" s="34" customFormat="1" hidden="1" outlineLevel="1">
      <c r="A24" s="40" t="s">
        <v>27</v>
      </c>
      <c r="B24" s="42">
        <v>17167194.360918101</v>
      </c>
      <c r="C24" s="42">
        <v>15685</v>
      </c>
      <c r="D24" s="42"/>
      <c r="E24" s="42" t="s">
        <v>27</v>
      </c>
      <c r="F24" s="42">
        <v>17014804.657975301</v>
      </c>
      <c r="G24" s="41">
        <v>15686</v>
      </c>
      <c r="H24" s="13"/>
      <c r="I24" s="24">
        <f t="shared" si="2"/>
        <v>152389.70294279978</v>
      </c>
      <c r="J24" s="25">
        <f t="shared" si="3"/>
        <v>8.8767972062879334E-3</v>
      </c>
      <c r="K24" s="33"/>
      <c r="L24" s="39" t="str">
        <f>Tabla2[[#This Row],[Comuna]]</f>
        <v>HUECHURABA</v>
      </c>
      <c r="M24" s="26">
        <v>17167194.360918101</v>
      </c>
      <c r="N24" s="27">
        <v>17014804.657975301</v>
      </c>
      <c r="O24" s="27"/>
      <c r="P24" s="23"/>
      <c r="Q24" s="27"/>
      <c r="R24" s="28"/>
      <c r="S24" s="53" t="str">
        <f t="shared" si="6"/>
        <v>No Analizado</v>
      </c>
    </row>
    <row r="25" spans="1:19" hidden="1" outlineLevel="1">
      <c r="A25" s="40" t="s">
        <v>18</v>
      </c>
      <c r="B25" s="42">
        <v>16689180.0421155</v>
      </c>
      <c r="C25" s="42">
        <v>11326</v>
      </c>
      <c r="D25" s="42"/>
      <c r="E25" s="42" t="s">
        <v>18</v>
      </c>
      <c r="F25" s="42">
        <v>15356211.002736101</v>
      </c>
      <c r="G25" s="41">
        <v>11330</v>
      </c>
      <c r="H25" s="13"/>
      <c r="I25" s="24">
        <f t="shared" si="2"/>
        <v>1332969.0393793993</v>
      </c>
      <c r="J25" s="25">
        <f t="shared" si="3"/>
        <v>7.9870253422614154E-2</v>
      </c>
      <c r="L25" s="39" t="str">
        <f>Tabla2[[#This Row],[Comuna]]</f>
        <v>INDEPENDENCIA</v>
      </c>
      <c r="M25" s="26">
        <v>16689180.0421155</v>
      </c>
      <c r="N25" s="27">
        <v>15356211.002736101</v>
      </c>
      <c r="O25" s="27"/>
      <c r="P25" s="23"/>
      <c r="Q25" s="27"/>
      <c r="R25" s="28"/>
      <c r="S25" s="54" t="str">
        <f t="shared" si="6"/>
        <v>No Analizado</v>
      </c>
    </row>
    <row r="26" spans="1:19" ht="1.5" customHeight="1" outlineLevel="1">
      <c r="A26" s="40" t="s">
        <v>28</v>
      </c>
      <c r="B26" s="42">
        <v>18602945.348518699</v>
      </c>
      <c r="C26" s="42">
        <v>16134</v>
      </c>
      <c r="D26" s="42"/>
      <c r="E26" s="42" t="s">
        <v>28</v>
      </c>
      <c r="F26" s="42">
        <v>19883011.5008674</v>
      </c>
      <c r="G26" s="41">
        <v>16140</v>
      </c>
      <c r="H26" s="13"/>
      <c r="I26" s="24">
        <f t="shared" si="2"/>
        <v>-1280066.1523487009</v>
      </c>
      <c r="J26" s="25">
        <f t="shared" si="3"/>
        <v>-6.8809864694389863E-2</v>
      </c>
      <c r="L26" s="39" t="str">
        <f>Tabla2[[#This Row],[Comuna]]</f>
        <v>LA CISTERNA</v>
      </c>
      <c r="M26" s="26">
        <v>18602945.348518699</v>
      </c>
      <c r="N26" s="27">
        <v>19883011.5008674</v>
      </c>
      <c r="O26" s="27"/>
      <c r="P26" s="23"/>
      <c r="Q26" s="27">
        <f t="shared" ref="Q26:Q31" si="10">IF(N26&lt;=$R$3,0,IF((N26-$R$3)&lt;$R$4,(N26-$R$3)*$Q$3,((N26-$R$3)-$R$4)*$Q$4+$R$4*$Q$3))</f>
        <v>10438.215008674004</v>
      </c>
      <c r="R26" s="28">
        <f t="shared" ref="R26:R31" si="11">O26-Q26</f>
        <v>-10438.215008674004</v>
      </c>
      <c r="S26" s="53" t="str">
        <f t="shared" si="6"/>
        <v>No Analizado</v>
      </c>
    </row>
    <row r="27" spans="1:19" hidden="1" outlineLevel="1">
      <c r="A27" s="40" t="s">
        <v>29</v>
      </c>
      <c r="B27" s="42">
        <v>16993623.272198301</v>
      </c>
      <c r="C27" s="42">
        <v>77686</v>
      </c>
      <c r="D27" s="42"/>
      <c r="E27" s="42" t="s">
        <v>29</v>
      </c>
      <c r="F27" s="42">
        <v>15535369.026981801</v>
      </c>
      <c r="G27" s="41">
        <v>77608</v>
      </c>
      <c r="H27" s="13"/>
      <c r="I27" s="24">
        <f t="shared" si="2"/>
        <v>1458254.2452165</v>
      </c>
      <c r="J27" s="25">
        <f t="shared" si="3"/>
        <v>8.5811849648462862E-2</v>
      </c>
      <c r="L27" s="39" t="str">
        <f>Tabla2[[#This Row],[Comuna]]</f>
        <v>LA FLORIDA</v>
      </c>
      <c r="M27" s="26">
        <v>16993623.272198301</v>
      </c>
      <c r="N27" s="27">
        <v>15535369.026981801</v>
      </c>
      <c r="O27" s="27"/>
      <c r="P27" s="23"/>
      <c r="Q27" s="27"/>
      <c r="R27" s="28"/>
      <c r="S27" s="54" t="str">
        <f t="shared" si="6"/>
        <v>No Analizado</v>
      </c>
    </row>
    <row r="28" spans="1:19" hidden="1" outlineLevel="1">
      <c r="A28" s="40" t="s">
        <v>30</v>
      </c>
      <c r="B28" s="42">
        <v>7940521.8500147201</v>
      </c>
      <c r="C28" s="42">
        <v>23769</v>
      </c>
      <c r="D28" s="42"/>
      <c r="E28" s="42" t="s">
        <v>30</v>
      </c>
      <c r="F28" s="42">
        <v>9069138.4112601392</v>
      </c>
      <c r="G28" s="41">
        <v>23783</v>
      </c>
      <c r="H28" s="13"/>
      <c r="I28" s="24">
        <f t="shared" si="2"/>
        <v>-1128616.5612454191</v>
      </c>
      <c r="J28" s="25">
        <f t="shared" si="3"/>
        <v>-0.14213380210562948</v>
      </c>
      <c r="L28" s="39" t="str">
        <f>Tabla2[[#This Row],[Comuna]]</f>
        <v>LA GRANJA</v>
      </c>
      <c r="M28" s="26">
        <v>7940521.8500147201</v>
      </c>
      <c r="N28" s="27">
        <v>9069138.4112601392</v>
      </c>
      <c r="O28" s="27"/>
      <c r="P28" s="23"/>
      <c r="Q28" s="27"/>
      <c r="R28" s="28"/>
      <c r="S28" s="53" t="str">
        <f t="shared" si="6"/>
        <v>No Analizado</v>
      </c>
    </row>
    <row r="29" spans="1:19" hidden="1" outlineLevel="1">
      <c r="A29" s="40" t="s">
        <v>31</v>
      </c>
      <c r="B29" s="42">
        <v>5752475.59796248</v>
      </c>
      <c r="C29" s="42">
        <v>38969</v>
      </c>
      <c r="D29" s="42"/>
      <c r="E29" s="42" t="s">
        <v>31</v>
      </c>
      <c r="F29" s="42">
        <v>5347502.1458402798</v>
      </c>
      <c r="G29" s="41">
        <v>38981</v>
      </c>
      <c r="H29" s="36"/>
      <c r="I29" s="24">
        <f t="shared" si="2"/>
        <v>404973.45212220028</v>
      </c>
      <c r="J29" s="25">
        <f t="shared" si="3"/>
        <v>7.0399855718752014E-2</v>
      </c>
      <c r="L29" s="39" t="str">
        <f>Tabla2[[#This Row],[Comuna]]</f>
        <v>LA PINTANA</v>
      </c>
      <c r="M29" s="26">
        <v>5752475.59796248</v>
      </c>
      <c r="N29" s="27">
        <v>5347502.1458402798</v>
      </c>
      <c r="O29" s="27"/>
      <c r="P29" s="23"/>
      <c r="Q29" s="27"/>
      <c r="R29" s="28"/>
      <c r="S29" s="54" t="str">
        <f t="shared" si="6"/>
        <v>No Analizado</v>
      </c>
    </row>
    <row r="30" spans="1:19" outlineLevel="1">
      <c r="A30" s="40" t="s">
        <v>3</v>
      </c>
      <c r="B30" s="42">
        <v>54268382.924785301</v>
      </c>
      <c r="C30" s="42">
        <v>17470</v>
      </c>
      <c r="D30" s="42"/>
      <c r="E30" s="42" t="s">
        <v>3</v>
      </c>
      <c r="F30" s="42">
        <v>49310588.002401203</v>
      </c>
      <c r="G30" s="41">
        <v>17491</v>
      </c>
      <c r="H30" s="36"/>
      <c r="I30" s="24">
        <f t="shared" si="2"/>
        <v>4957794.9223840982</v>
      </c>
      <c r="J30" s="25">
        <f t="shared" si="3"/>
        <v>9.1356968002077474E-2</v>
      </c>
      <c r="L30" s="39" t="str">
        <f>Tabla2[[#This Row],[Comuna]]</f>
        <v>LA REINA</v>
      </c>
      <c r="M30" s="26">
        <v>54268382.924785301</v>
      </c>
      <c r="N30" s="27">
        <v>49310588.002401203</v>
      </c>
      <c r="O30" s="27">
        <f t="shared" ref="O30:O31" si="12">IF(M30&lt;=$P$3,0,IF((M30-$P$3)&lt;$P$4,(M30-$P$3)*$O$3,((M30-$P$3)-$P$4)*$O$4+$P$4*$O$3))</f>
        <v>334985.58866289596</v>
      </c>
      <c r="P30" s="23"/>
      <c r="Q30" s="27">
        <f t="shared" si="10"/>
        <v>304713.98002401204</v>
      </c>
      <c r="R30" s="28">
        <f t="shared" si="11"/>
        <v>30271.608638883918</v>
      </c>
      <c r="S30" s="53">
        <f t="shared" si="6"/>
        <v>9.0366898348415159E-2</v>
      </c>
    </row>
    <row r="31" spans="1:19" outlineLevel="1">
      <c r="A31" s="40" t="s">
        <v>5</v>
      </c>
      <c r="B31" s="42">
        <v>154608655.08773199</v>
      </c>
      <c r="C31" s="42">
        <v>12732</v>
      </c>
      <c r="D31" s="42"/>
      <c r="E31" s="42" t="s">
        <v>5</v>
      </c>
      <c r="F31" s="42">
        <v>145889862.610387</v>
      </c>
      <c r="G31" s="41">
        <v>12728</v>
      </c>
      <c r="H31" s="36"/>
      <c r="I31" s="24">
        <f t="shared" si="2"/>
        <v>8718792.4773449898</v>
      </c>
      <c r="J31" s="25">
        <f t="shared" si="3"/>
        <v>5.6392654553508344E-2</v>
      </c>
      <c r="L31" s="39" t="str">
        <f>Tabla2[[#This Row],[Comuna]]</f>
        <v>LO BARNECHEA</v>
      </c>
      <c r="M31" s="26">
        <v>154608655.08773199</v>
      </c>
      <c r="N31" s="27">
        <v>145889862.610387</v>
      </c>
      <c r="O31" s="27">
        <f t="shared" si="12"/>
        <v>1420661.6397527766</v>
      </c>
      <c r="P31" s="23"/>
      <c r="Q31" s="27">
        <f t="shared" si="10"/>
        <v>1387081.999324644</v>
      </c>
      <c r="R31" s="28">
        <f t="shared" si="11"/>
        <v>33579.64042813261</v>
      </c>
      <c r="S31" s="54">
        <f t="shared" si="6"/>
        <v>2.3636620774793449E-2</v>
      </c>
    </row>
    <row r="32" spans="1:19" hidden="1" outlineLevel="1">
      <c r="A32" s="40" t="s">
        <v>32</v>
      </c>
      <c r="B32" s="42">
        <v>6901782.4109611204</v>
      </c>
      <c r="C32" s="42">
        <v>18520</v>
      </c>
      <c r="D32" s="42"/>
      <c r="E32" s="42" t="s">
        <v>32</v>
      </c>
      <c r="F32" s="42">
        <v>7866311.1106371498</v>
      </c>
      <c r="G32" s="41">
        <v>18520</v>
      </c>
      <c r="H32" s="36"/>
      <c r="I32" s="24">
        <f t="shared" si="2"/>
        <v>-964528.69967602938</v>
      </c>
      <c r="J32" s="25">
        <f t="shared" si="3"/>
        <v>-0.13975066761655736</v>
      </c>
      <c r="L32" s="39" t="str">
        <f>Tabla2[[#This Row],[Comuna]]</f>
        <v>LO ESPEJO</v>
      </c>
      <c r="M32" s="26">
        <v>6901782.4109611204</v>
      </c>
      <c r="N32" s="27">
        <v>7866311.1106371498</v>
      </c>
      <c r="O32" s="27"/>
      <c r="P32" s="23"/>
      <c r="Q32" s="27"/>
      <c r="R32" s="28"/>
      <c r="S32" s="53" t="str">
        <f t="shared" si="6"/>
        <v>No Analizado</v>
      </c>
    </row>
    <row r="33" spans="1:19" hidden="1" outlineLevel="1">
      <c r="A33" s="40" t="s">
        <v>33</v>
      </c>
      <c r="B33" s="42">
        <v>8212362.4501203503</v>
      </c>
      <c r="C33" s="42">
        <v>14956</v>
      </c>
      <c r="D33" s="42"/>
      <c r="E33" s="42" t="s">
        <v>33</v>
      </c>
      <c r="F33" s="42">
        <v>9841967.5507663507</v>
      </c>
      <c r="G33" s="41">
        <v>14941</v>
      </c>
      <c r="H33" s="36"/>
      <c r="I33" s="24">
        <f t="shared" si="2"/>
        <v>-1629605.1006460004</v>
      </c>
      <c r="J33" s="25">
        <f t="shared" si="3"/>
        <v>-0.19843316835365918</v>
      </c>
      <c r="L33" s="39" t="str">
        <f>Tabla2[[#This Row],[Comuna]]</f>
        <v>LO PRADO</v>
      </c>
      <c r="M33" s="26">
        <v>8212362.4501203503</v>
      </c>
      <c r="N33" s="27">
        <v>9841967.5507663507</v>
      </c>
      <c r="O33" s="27"/>
      <c r="P33" s="23"/>
      <c r="Q33" s="27"/>
      <c r="R33" s="28"/>
      <c r="S33" s="54" t="str">
        <f t="shared" si="6"/>
        <v>No Analizado</v>
      </c>
    </row>
    <row r="34" spans="1:19" hidden="1" outlineLevel="1">
      <c r="A34" s="40" t="s">
        <v>6</v>
      </c>
      <c r="B34" s="42">
        <v>19041105.9083836</v>
      </c>
      <c r="C34" s="42">
        <v>19407</v>
      </c>
      <c r="D34" s="42"/>
      <c r="E34" s="42" t="s">
        <v>6</v>
      </c>
      <c r="F34" s="42">
        <v>17982004.291823398</v>
      </c>
      <c r="G34" s="41">
        <v>19409</v>
      </c>
      <c r="H34" s="36"/>
      <c r="I34" s="24">
        <f t="shared" si="2"/>
        <v>1059101.6165602021</v>
      </c>
      <c r="J34" s="25">
        <f t="shared" si="3"/>
        <v>5.5621854195658391E-2</v>
      </c>
      <c r="L34" s="39" t="str">
        <f>Tabla2[[#This Row],[Comuna]]</f>
        <v>MACUL</v>
      </c>
      <c r="M34" s="26">
        <v>19041105.9083836</v>
      </c>
      <c r="N34" s="27">
        <v>17982004.291823398</v>
      </c>
      <c r="O34" s="27"/>
      <c r="P34" s="23"/>
      <c r="Q34" s="27"/>
      <c r="R34" s="28"/>
      <c r="S34" s="53" t="str">
        <f t="shared" si="6"/>
        <v>No Analizado</v>
      </c>
    </row>
    <row r="35" spans="1:19" hidden="1" outlineLevel="1">
      <c r="A35" s="40" t="s">
        <v>7</v>
      </c>
      <c r="B35" s="42">
        <v>13918814.8313281</v>
      </c>
      <c r="C35" s="42">
        <v>129992</v>
      </c>
      <c r="D35" s="42"/>
      <c r="E35" s="42" t="s">
        <v>7</v>
      </c>
      <c r="F35" s="42">
        <v>12620310.368214499</v>
      </c>
      <c r="G35" s="41">
        <v>129927</v>
      </c>
      <c r="H35" s="36"/>
      <c r="I35" s="24">
        <f t="shared" si="2"/>
        <v>1298504.4631136004</v>
      </c>
      <c r="J35" s="25">
        <f t="shared" si="3"/>
        <v>9.3291309558265048E-2</v>
      </c>
      <c r="L35" s="39" t="str">
        <f>Tabla2[[#This Row],[Comuna]]</f>
        <v>MAIPU</v>
      </c>
      <c r="M35" s="26">
        <v>13918814.8313281</v>
      </c>
      <c r="N35" s="27">
        <v>12620310.368214499</v>
      </c>
      <c r="O35" s="27"/>
      <c r="P35" s="23"/>
      <c r="Q35" s="27"/>
      <c r="R35" s="28"/>
      <c r="S35" s="54" t="str">
        <f t="shared" si="6"/>
        <v>No Analizado</v>
      </c>
    </row>
    <row r="36" spans="1:19" outlineLevel="1">
      <c r="A36" s="40" t="s">
        <v>8</v>
      </c>
      <c r="B36" s="42">
        <v>40807600.547048897</v>
      </c>
      <c r="C36" s="42">
        <v>19501</v>
      </c>
      <c r="D36" s="42"/>
      <c r="E36" s="42" t="s">
        <v>8</v>
      </c>
      <c r="F36" s="42">
        <v>37733395.314105801</v>
      </c>
      <c r="G36" s="41">
        <v>19538</v>
      </c>
      <c r="H36" s="36"/>
      <c r="I36" s="24">
        <f t="shared" si="2"/>
        <v>3074205.2329430953</v>
      </c>
      <c r="J36" s="25">
        <f t="shared" si="3"/>
        <v>7.5334133635196393E-2</v>
      </c>
      <c r="L36" s="39" t="str">
        <f>Tabla2[[#This Row],[Comuna]]</f>
        <v>ÑUÑOA</v>
      </c>
      <c r="M36" s="26">
        <v>40807600.547048897</v>
      </c>
      <c r="N36" s="27">
        <v>37733395.314105801</v>
      </c>
      <c r="O36" s="27">
        <f t="shared" ref="O36:O45" si="13">IF(M36&lt;=$P$3,0,IF((M36-$P$3)&lt;$P$4,(M36-$P$3)*$O$3,((M36-$P$3)-$P$4)*$O$4+$P$4*$O$3))</f>
        <v>203069.92136107918</v>
      </c>
      <c r="P36" s="23"/>
      <c r="Q36" s="27">
        <f t="shared" ref="Q36:Q45" si="14">IF(N36&lt;=$R$3,0,IF((N36-$R$3)&lt;$R$4,(N36-$R$3)*$Q$3,((N36-$R$3)-$R$4)*$Q$4+$R$4*$Q$3))</f>
        <v>188942.05314105802</v>
      </c>
      <c r="R36" s="28">
        <f t="shared" ref="R36:R45" si="15">O36-Q36</f>
        <v>14127.868220021162</v>
      </c>
      <c r="S36" s="53">
        <f t="shared" si="6"/>
        <v>6.9571446747646926E-2</v>
      </c>
    </row>
    <row r="37" spans="1:19" hidden="1" outlineLevel="1">
      <c r="A37" s="40" t="s">
        <v>34</v>
      </c>
      <c r="B37" s="42">
        <v>9120387.7356285099</v>
      </c>
      <c r="C37" s="42">
        <v>21901</v>
      </c>
      <c r="D37" s="42"/>
      <c r="E37" s="42" t="s">
        <v>34</v>
      </c>
      <c r="F37" s="42">
        <v>10093659.486598801</v>
      </c>
      <c r="G37" s="41">
        <v>21901</v>
      </c>
      <c r="H37" s="36"/>
      <c r="I37" s="24">
        <f t="shared" si="2"/>
        <v>-973271.75097029097</v>
      </c>
      <c r="J37" s="25">
        <f t="shared" si="3"/>
        <v>-0.10671385682082739</v>
      </c>
      <c r="L37" s="39" t="str">
        <f>Tabla2[[#This Row],[Comuna]]</f>
        <v>PEDRO AGUIRRE CERDA</v>
      </c>
      <c r="M37" s="26">
        <v>9120387.7356285099</v>
      </c>
      <c r="N37" s="27">
        <v>10093659.486598801</v>
      </c>
      <c r="O37" s="27"/>
      <c r="P37" s="23"/>
      <c r="Q37" s="27"/>
      <c r="R37" s="28"/>
      <c r="S37" s="54" t="str">
        <f t="shared" si="6"/>
        <v>No Analizado</v>
      </c>
    </row>
    <row r="38" spans="1:19" outlineLevel="1">
      <c r="A38" s="40" t="s">
        <v>35</v>
      </c>
      <c r="B38" s="42">
        <v>25092818.343839601</v>
      </c>
      <c r="C38" s="42">
        <v>43593</v>
      </c>
      <c r="D38" s="42"/>
      <c r="E38" s="42" t="s">
        <v>35</v>
      </c>
      <c r="F38" s="42">
        <v>20826615.297942199</v>
      </c>
      <c r="G38" s="41">
        <v>43542</v>
      </c>
      <c r="H38" s="36"/>
      <c r="I38" s="24">
        <f t="shared" si="2"/>
        <v>4266203.0458974019</v>
      </c>
      <c r="J38" s="25">
        <f t="shared" si="3"/>
        <v>0.17001689437347614</v>
      </c>
      <c r="L38" s="39" t="str">
        <f>Tabla2[[#This Row],[Comuna]]</f>
        <v>PEÑALOLEN</v>
      </c>
      <c r="M38" s="26">
        <v>25092818.343839601</v>
      </c>
      <c r="N38" s="27">
        <v>20826615.297942199</v>
      </c>
      <c r="O38" s="27">
        <f t="shared" si="13"/>
        <v>49065.055769628088</v>
      </c>
      <c r="P38" s="23"/>
      <c r="Q38" s="27">
        <f t="shared" si="14"/>
        <v>19874.252979421988</v>
      </c>
      <c r="R38" s="28">
        <f t="shared" si="15"/>
        <v>29190.8027902061</v>
      </c>
      <c r="S38" s="53">
        <f t="shared" si="6"/>
        <v>0.59494078488902047</v>
      </c>
    </row>
    <row r="39" spans="1:19" hidden="1" outlineLevel="1">
      <c r="A39" s="40" t="s">
        <v>36</v>
      </c>
      <c r="B39" s="42">
        <v>8484698.6661540102</v>
      </c>
      <c r="C39" s="42">
        <v>46165</v>
      </c>
      <c r="D39" s="42"/>
      <c r="E39" s="42" t="s">
        <v>36</v>
      </c>
      <c r="F39" s="42">
        <v>8298842.3385979002</v>
      </c>
      <c r="G39" s="41">
        <v>46031</v>
      </c>
      <c r="H39" s="36"/>
      <c r="I39" s="24">
        <f t="shared" si="2"/>
        <v>185856.32755610999</v>
      </c>
      <c r="J39" s="25">
        <f t="shared" si="3"/>
        <v>2.1904882526647931E-2</v>
      </c>
      <c r="L39" s="39" t="str">
        <f>Tabla2[[#This Row],[Comuna]]</f>
        <v>PUDAHUEL</v>
      </c>
      <c r="M39" s="26">
        <v>8484698.6661540102</v>
      </c>
      <c r="N39" s="27">
        <v>8298842.3385979002</v>
      </c>
      <c r="O39" s="27"/>
      <c r="P39" s="23"/>
      <c r="Q39" s="27"/>
      <c r="R39" s="28"/>
      <c r="S39" s="54" t="str">
        <f t="shared" si="6"/>
        <v>No Analizado</v>
      </c>
    </row>
    <row r="40" spans="1:19" hidden="1" outlineLevel="1">
      <c r="A40" s="40" t="s">
        <v>37</v>
      </c>
      <c r="B40" s="42">
        <v>9141834.3723861296</v>
      </c>
      <c r="C40" s="42">
        <v>133614</v>
      </c>
      <c r="D40" s="42"/>
      <c r="E40" s="42" t="s">
        <v>37</v>
      </c>
      <c r="F40" s="42">
        <v>9610843.1544174291</v>
      </c>
      <c r="G40" s="41">
        <v>132362</v>
      </c>
      <c r="H40" s="36"/>
      <c r="I40" s="24">
        <f t="shared" si="2"/>
        <v>-469008.78203129955</v>
      </c>
      <c r="J40" s="25">
        <f t="shared" si="3"/>
        <v>-5.1303574635741575E-2</v>
      </c>
      <c r="L40" s="39" t="str">
        <f>Tabla2[[#This Row],[Comuna]]</f>
        <v>PUENTE ALTO</v>
      </c>
      <c r="M40" s="26">
        <v>9141834.3723861296</v>
      </c>
      <c r="N40" s="27">
        <v>9610843.1544174291</v>
      </c>
      <c r="O40" s="27"/>
      <c r="P40" s="23"/>
      <c r="Q40" s="27"/>
      <c r="R40" s="28"/>
      <c r="S40" s="53" t="str">
        <f t="shared" si="6"/>
        <v>No Analizado</v>
      </c>
    </row>
    <row r="41" spans="1:19" hidden="1" outlineLevel="1">
      <c r="A41" s="40" t="s">
        <v>38</v>
      </c>
      <c r="B41" s="42">
        <v>10910790.190391401</v>
      </c>
      <c r="C41" s="42">
        <v>43815</v>
      </c>
      <c r="D41" s="42"/>
      <c r="E41" s="42" t="s">
        <v>38</v>
      </c>
      <c r="F41" s="42">
        <v>12177666.779489299</v>
      </c>
      <c r="G41" s="41">
        <v>43431</v>
      </c>
      <c r="H41" s="36"/>
      <c r="I41" s="24">
        <f t="shared" si="2"/>
        <v>-1266876.5890978985</v>
      </c>
      <c r="J41" s="25">
        <f t="shared" si="3"/>
        <v>-0.11611226748852477</v>
      </c>
      <c r="L41" s="39" t="str">
        <f>Tabla2[[#This Row],[Comuna]]</f>
        <v>QUILICURA</v>
      </c>
      <c r="M41" s="26">
        <v>10910790.190391401</v>
      </c>
      <c r="N41" s="27">
        <v>12177666.779489299</v>
      </c>
      <c r="O41" s="27"/>
      <c r="P41" s="23"/>
      <c r="Q41" s="27"/>
      <c r="R41" s="28"/>
      <c r="S41" s="54" t="str">
        <f t="shared" si="6"/>
        <v>No Analizado</v>
      </c>
    </row>
    <row r="42" spans="1:19" hidden="1" outlineLevel="1">
      <c r="A42" s="40" t="s">
        <v>39</v>
      </c>
      <c r="B42" s="42">
        <v>14039899.205084501</v>
      </c>
      <c r="C42" s="42">
        <v>18763</v>
      </c>
      <c r="D42" s="42"/>
      <c r="E42" s="42" t="s">
        <v>39</v>
      </c>
      <c r="F42" s="42">
        <v>12121921.2716405</v>
      </c>
      <c r="G42" s="41">
        <v>18738</v>
      </c>
      <c r="H42" s="36"/>
      <c r="I42" s="24">
        <f t="shared" si="2"/>
        <v>1917977.9334440008</v>
      </c>
      <c r="J42" s="25">
        <f t="shared" si="3"/>
        <v>0.13660909565144255</v>
      </c>
      <c r="L42" s="39" t="str">
        <f>Tabla2[[#This Row],[Comuna]]</f>
        <v>QUINTA NORMAL</v>
      </c>
      <c r="M42" s="26">
        <v>14039899.205084501</v>
      </c>
      <c r="N42" s="27">
        <v>12121921.2716405</v>
      </c>
      <c r="O42" s="27"/>
      <c r="P42" s="23"/>
      <c r="Q42" s="27"/>
      <c r="R42" s="28"/>
      <c r="S42" s="53" t="str">
        <f t="shared" si="6"/>
        <v>No Analizado</v>
      </c>
    </row>
    <row r="43" spans="1:19" hidden="1" outlineLevel="1">
      <c r="A43" s="40" t="s">
        <v>40</v>
      </c>
      <c r="B43" s="42">
        <v>14551532.1861958</v>
      </c>
      <c r="C43" s="42">
        <v>24775</v>
      </c>
      <c r="D43" s="42"/>
      <c r="E43" s="42" t="s">
        <v>40</v>
      </c>
      <c r="F43" s="42">
        <v>14373995.7673096</v>
      </c>
      <c r="G43" s="41">
        <v>24784</v>
      </c>
      <c r="H43" s="36"/>
      <c r="I43" s="24">
        <f t="shared" si="2"/>
        <v>177536.41888619959</v>
      </c>
      <c r="J43" s="25">
        <f t="shared" si="3"/>
        <v>1.2200530955401257E-2</v>
      </c>
      <c r="L43" s="39" t="str">
        <f>Tabla2[[#This Row],[Comuna]]</f>
        <v>RECOLETA</v>
      </c>
      <c r="M43" s="26">
        <v>14551532.1861958</v>
      </c>
      <c r="N43" s="27">
        <v>14373995.7673096</v>
      </c>
      <c r="O43" s="27"/>
      <c r="P43" s="23"/>
      <c r="Q43" s="27"/>
      <c r="R43" s="28"/>
      <c r="S43" s="54" t="str">
        <f t="shared" si="6"/>
        <v>No Analizado</v>
      </c>
    </row>
    <row r="44" spans="1:19" ht="0.75" customHeight="1" outlineLevel="1">
      <c r="A44" s="40" t="s">
        <v>41</v>
      </c>
      <c r="B44" s="42">
        <v>12584534.548314</v>
      </c>
      <c r="C44" s="42">
        <v>18980</v>
      </c>
      <c r="D44" s="42"/>
      <c r="E44" s="42" t="s">
        <v>41</v>
      </c>
      <c r="F44" s="42">
        <v>13110118.5137257</v>
      </c>
      <c r="G44" s="41">
        <v>18979</v>
      </c>
      <c r="H44" s="36"/>
      <c r="I44" s="24">
        <f t="shared" si="2"/>
        <v>-525583.96541170031</v>
      </c>
      <c r="J44" s="25">
        <f t="shared" si="3"/>
        <v>-4.1764275301076979E-2</v>
      </c>
      <c r="L44" s="39" t="str">
        <f>Tabla2[[#This Row],[Comuna]]</f>
        <v>SAN JOAQUIN</v>
      </c>
      <c r="M44" s="26">
        <v>12584534.548314</v>
      </c>
      <c r="N44" s="27">
        <v>13110118.5137257</v>
      </c>
      <c r="O44" s="27"/>
      <c r="P44" s="23"/>
      <c r="Q44" s="27"/>
      <c r="R44" s="28"/>
      <c r="S44" s="53" t="str">
        <f t="shared" si="6"/>
        <v>No Analizado</v>
      </c>
    </row>
    <row r="45" spans="1:19" outlineLevel="1">
      <c r="A45" s="40" t="s">
        <v>42</v>
      </c>
      <c r="B45" s="42">
        <v>27361039.511163998</v>
      </c>
      <c r="C45" s="42">
        <v>12182</v>
      </c>
      <c r="D45" s="42"/>
      <c r="E45" s="42" t="s">
        <v>42</v>
      </c>
      <c r="F45" s="42">
        <v>26287152.1431733</v>
      </c>
      <c r="G45" s="41">
        <v>12202</v>
      </c>
      <c r="H45" s="36"/>
      <c r="I45" s="24">
        <f t="shared" si="2"/>
        <v>1073887.3679906987</v>
      </c>
      <c r="J45" s="25">
        <f t="shared" si="3"/>
        <v>3.9248778086538906E-2</v>
      </c>
      <c r="L45" s="39" t="str">
        <f>Tabla2[[#This Row],[Comuna]]</f>
        <v>SAN MIGUEL</v>
      </c>
      <c r="M45" s="26">
        <v>27361039.511163998</v>
      </c>
      <c r="N45" s="27">
        <v>26287152.1431733</v>
      </c>
      <c r="O45" s="27">
        <f t="shared" si="13"/>
        <v>71293.623209407175</v>
      </c>
      <c r="P45" s="23"/>
      <c r="Q45" s="27">
        <f t="shared" si="14"/>
        <v>74479.621431733001</v>
      </c>
      <c r="R45" s="28">
        <f t="shared" si="15"/>
        <v>-3185.9982223258266</v>
      </c>
      <c r="S45" s="54">
        <f t="shared" si="6"/>
        <v>-4.4688403799702403E-2</v>
      </c>
    </row>
    <row r="46" spans="1:19" hidden="1" outlineLevel="1">
      <c r="A46" s="40" t="s">
        <v>43</v>
      </c>
      <c r="B46" s="42">
        <v>7181544.2551762098</v>
      </c>
      <c r="C46" s="42">
        <v>16373</v>
      </c>
      <c r="D46" s="42"/>
      <c r="E46" s="42" t="s">
        <v>43</v>
      </c>
      <c r="F46" s="42">
        <v>9014700.23157252</v>
      </c>
      <c r="G46" s="41">
        <v>16375</v>
      </c>
      <c r="H46" s="36"/>
      <c r="I46" s="24">
        <f t="shared" si="2"/>
        <v>-1833155.9763963101</v>
      </c>
      <c r="J46" s="25">
        <f t="shared" si="3"/>
        <v>-0.25525930235339489</v>
      </c>
      <c r="L46" s="39" t="str">
        <f>Tabla2[[#This Row],[Comuna]]</f>
        <v>SAN RAMON</v>
      </c>
      <c r="M46" s="26">
        <v>7181544.2551762098</v>
      </c>
      <c r="N46" s="27">
        <v>9014700.23157252</v>
      </c>
      <c r="O46" s="27"/>
      <c r="P46" s="23"/>
      <c r="Q46" s="27"/>
      <c r="R46" s="28"/>
      <c r="S46" s="53" t="str">
        <f t="shared" si="6"/>
        <v>No Analizado</v>
      </c>
    </row>
    <row r="47" spans="1:19" outlineLevel="1">
      <c r="A47" s="40" t="s">
        <v>19</v>
      </c>
      <c r="B47" s="42">
        <v>43321347.597837798</v>
      </c>
      <c r="C47" s="42">
        <v>1850</v>
      </c>
      <c r="D47" s="42"/>
      <c r="E47" s="42" t="s">
        <v>19</v>
      </c>
      <c r="F47" s="42">
        <v>36046402.594929896</v>
      </c>
      <c r="G47" s="41">
        <v>1854</v>
      </c>
      <c r="H47" s="36"/>
      <c r="I47" s="24">
        <f t="shared" si="2"/>
        <v>7274945.002907902</v>
      </c>
      <c r="J47" s="25">
        <f t="shared" si="3"/>
        <v>0.16792979457709667</v>
      </c>
      <c r="L47" s="39" t="str">
        <f>Tabla2[[#This Row],[Comuna]]</f>
        <v>SANTIAGO</v>
      </c>
      <c r="M47" s="26">
        <v>43321347.597837798</v>
      </c>
      <c r="N47" s="27">
        <v>36046402.594929896</v>
      </c>
      <c r="O47" s="27">
        <f t="shared" ref="O47" si="16">IF(M47&lt;=$P$3,0,IF((M47-$P$3)&lt;$P$4,(M47-$P$3)*$O$3,((M47-$P$3)-$P$4)*$O$4+$P$4*$O$3))</f>
        <v>227704.64245881041</v>
      </c>
      <c r="P47" s="23"/>
      <c r="Q47" s="27">
        <f t="shared" ref="Q47" si="17">IF(N47&lt;=$R$3,0,IF((N47-$R$3)&lt;$R$4,(N47-$R$3)*$Q$3,((N47-$R$3)-$R$4)*$Q$4+$R$4*$Q$3))</f>
        <v>172072.12594929896</v>
      </c>
      <c r="R47" s="28">
        <f t="shared" ref="R47" si="18">O47-Q47</f>
        <v>55632.51650951145</v>
      </c>
      <c r="S47" s="54">
        <f t="shared" si="6"/>
        <v>0.24431876271286312</v>
      </c>
    </row>
    <row r="48" spans="1:19" outlineLevel="1">
      <c r="A48" s="40" t="s">
        <v>13</v>
      </c>
      <c r="B48" s="42">
        <v>138181881.49934301</v>
      </c>
      <c r="C48" s="42">
        <v>12180</v>
      </c>
      <c r="D48" s="42"/>
      <c r="E48" s="42" t="s">
        <v>13</v>
      </c>
      <c r="F48" s="42">
        <v>123763527.75022499</v>
      </c>
      <c r="G48" s="41">
        <v>12223</v>
      </c>
      <c r="H48" s="36"/>
      <c r="I48" s="24">
        <f t="shared" si="2"/>
        <v>14418353.749118015</v>
      </c>
      <c r="J48" s="25">
        <f t="shared" si="3"/>
        <v>0.10434330168812014</v>
      </c>
      <c r="L48" s="39" t="str">
        <f>Tabla2[[#This Row],[Comuna]]</f>
        <v>VITACURA</v>
      </c>
      <c r="M48" s="26">
        <v>138181881.49934301</v>
      </c>
      <c r="N48" s="27">
        <v>123763527.75022499</v>
      </c>
      <c r="O48" s="27">
        <f t="shared" ref="O48:O49" si="19">IF(M48&lt;=$P$3,0,IF((M48-$P$3)&lt;$P$4,(M48-$P$3)*$O$3,((M48-$P$3)-$P$4)*$O$4+$P$4*$O$3))</f>
        <v>1232903.6176374904</v>
      </c>
      <c r="P48" s="23"/>
      <c r="Q48" s="27">
        <f t="shared" ref="Q48:Q49" si="20">IF(N48&lt;=$R$3,0,IF((N48-$R$3)&lt;$R$4,(N48-$R$3)*$Q$3,((N48-$R$3)-$R$4)*$Q$4+$R$4*$Q$3))</f>
        <v>1121565.9810027</v>
      </c>
      <c r="R48" s="28">
        <f t="shared" ref="R48:R49" si="21">O48-Q48</f>
        <v>111337.63663479034</v>
      </c>
      <c r="S48" s="53">
        <f t="shared" si="6"/>
        <v>9.0305223410843127E-2</v>
      </c>
    </row>
    <row r="49" spans="1:21" outlineLevel="1">
      <c r="A49" s="40" t="s">
        <v>61</v>
      </c>
      <c r="B49" s="42">
        <v>97873705.839499205</v>
      </c>
      <c r="C49" s="42">
        <v>30031</v>
      </c>
      <c r="D49" s="42"/>
      <c r="E49" s="42" t="s">
        <v>61</v>
      </c>
      <c r="F49" s="42">
        <v>92057140.383024603</v>
      </c>
      <c r="G49" s="41">
        <v>12223</v>
      </c>
      <c r="H49" s="36"/>
      <c r="I49" s="24">
        <f t="shared" ref="I49:I50" si="22">B49-F49</f>
        <v>5816565.4564746022</v>
      </c>
      <c r="J49" s="25">
        <f t="shared" ref="J49:J50" si="23">I49/B49</f>
        <v>5.9429296219896399E-2</v>
      </c>
      <c r="L49" s="61" t="str">
        <f>Tabla2[[#This Row],[Comuna]]</f>
        <v>LAS CONDES</v>
      </c>
      <c r="M49" s="62">
        <v>97873705.839499205</v>
      </c>
      <c r="N49" s="63">
        <v>92057140.383024603</v>
      </c>
      <c r="O49" s="67">
        <f t="shared" si="19"/>
        <v>772181.16984547593</v>
      </c>
      <c r="P49" s="67"/>
      <c r="Q49" s="67">
        <f t="shared" si="20"/>
        <v>741089.33259629528</v>
      </c>
      <c r="R49" s="67">
        <f t="shared" si="21"/>
        <v>31091.837249180651</v>
      </c>
      <c r="S49" s="54">
        <f>IF(O49=0,"No Analizado",1-Q49/O49)</f>
        <v>4.0264951365497015E-2</v>
      </c>
    </row>
    <row r="50" spans="1:21" outlineLevel="1">
      <c r="A50" s="40" t="s">
        <v>62</v>
      </c>
      <c r="B50" s="42">
        <v>99831179.956289202</v>
      </c>
      <c r="C50" s="42">
        <v>12180</v>
      </c>
      <c r="D50" s="42"/>
      <c r="E50" s="42" t="s">
        <v>13</v>
      </c>
      <c r="F50" s="42">
        <v>91136568.979194358</v>
      </c>
      <c r="G50" s="41">
        <v>12223</v>
      </c>
      <c r="H50" s="36"/>
      <c r="I50" s="24">
        <f t="shared" si="22"/>
        <v>8694610.977094844</v>
      </c>
      <c r="J50" s="25">
        <f t="shared" si="23"/>
        <v>8.7093140448723086E-2</v>
      </c>
      <c r="L50" s="56" t="str">
        <f>Tabla2[[#This Row],[Comuna]]</f>
        <v>PROVIDENCIA</v>
      </c>
      <c r="M50" s="57">
        <v>99831179.956289202</v>
      </c>
      <c r="N50" s="58">
        <v>91136568.979194358</v>
      </c>
      <c r="O50" s="58">
        <f t="shared" ref="O50" si="24">IF(M50&lt;=$P$3,0,IF((M50-$P$3)&lt;$P$4,(M50-$P$3)*$O$3,((M50-$P$3)-$P$4)*$O$4+$P$4*$O$3))</f>
        <v>794555.0990003855</v>
      </c>
      <c r="P50" s="59"/>
      <c r="Q50" s="58">
        <f t="shared" ref="Q50" si="25">IF(N50&lt;=$R$3,0,IF((N50-$R$3)&lt;$R$4,(N50-$R$3)*$Q$3,((N50-$R$3)-$R$4)*$Q$4+$R$4*$Q$3))</f>
        <v>730042.47575033223</v>
      </c>
      <c r="R50" s="60">
        <f t="shared" ref="R50" si="26">O50-Q50</f>
        <v>64512.623250053264</v>
      </c>
      <c r="S50" s="55">
        <f>IF(O50=0,"No Analizado",1-Q50/O50)</f>
        <v>8.1193391535987036E-2</v>
      </c>
    </row>
    <row r="51" spans="1:21" ht="11.25" customHeight="1">
      <c r="B51" s="27"/>
      <c r="C51" s="27"/>
      <c r="D51" s="27"/>
      <c r="E51" s="27"/>
      <c r="F51" s="27"/>
      <c r="O51" s="27"/>
      <c r="P51" s="27"/>
      <c r="Q51" s="27"/>
      <c r="R51" s="27"/>
    </row>
    <row r="52" spans="1:21" s="73" customFormat="1" ht="45" outlineLevel="1">
      <c r="A52" s="68" t="s">
        <v>69</v>
      </c>
      <c r="B52" s="69">
        <f>AVERAGE(B6:B18)</f>
        <v>16316355.646118531</v>
      </c>
      <c r="C52" s="69">
        <f>AVERAGE(C6:C18)</f>
        <v>46610.153846153844</v>
      </c>
      <c r="D52" s="70"/>
      <c r="E52" s="69" t="e">
        <f>AVERAGE(E6:E18)</f>
        <v>#DIV/0!</v>
      </c>
      <c r="F52" s="69">
        <f>AVERAGE(F6:F18)</f>
        <v>14242888.096041415</v>
      </c>
      <c r="G52" s="68"/>
      <c r="H52" s="71"/>
      <c r="I52" s="69">
        <f>B52-F52</f>
        <v>2073467.5500771161</v>
      </c>
      <c r="J52" s="72">
        <f t="shared" ref="J52" si="27">I52/B52</f>
        <v>0.12707908524722367</v>
      </c>
      <c r="L52" s="68" t="s">
        <v>69</v>
      </c>
      <c r="M52" s="69">
        <f>AVERAGE(M6:M18)</f>
        <v>16316355.646118531</v>
      </c>
      <c r="N52" s="69">
        <f>AVERAGE(N6:N18)</f>
        <v>14242888.096041415</v>
      </c>
      <c r="O52" s="69">
        <f>AVERAGE(O6:O18)</f>
        <v>23435.584251014458</v>
      </c>
      <c r="P52" s="69" t="e">
        <f>AVERAGE(P6:P18)</f>
        <v>#DIV/0!</v>
      </c>
      <c r="Q52" s="69">
        <f>AVERAGE(Q6:Q18)</f>
        <v>15852.569862348997</v>
      </c>
      <c r="R52" s="74">
        <f>O52-Q52</f>
        <v>7583.0143886654605</v>
      </c>
      <c r="S52" s="75">
        <f>1-Q52/O52</f>
        <v>0.3235683952849272</v>
      </c>
      <c r="T52" s="76"/>
      <c r="U52" s="77">
        <f>(100%)-(+Q52/O52)</f>
        <v>0.3235683952849272</v>
      </c>
    </row>
    <row r="53" spans="1:21" s="73" customFormat="1" outlineLevel="1">
      <c r="B53" s="78"/>
      <c r="C53" s="78"/>
      <c r="D53" s="70"/>
      <c r="H53" s="79"/>
      <c r="S53" s="76"/>
      <c r="T53" s="80"/>
    </row>
    <row r="54" spans="1:21" s="73" customFormat="1" ht="30">
      <c r="A54" s="68" t="s">
        <v>70</v>
      </c>
      <c r="B54" s="69">
        <f>AVERAGE(B19:B50)</f>
        <v>29321448.546541601</v>
      </c>
      <c r="C54" s="69">
        <f>AVERAGE(C19:F48)</f>
        <v>11735155.829707768</v>
      </c>
      <c r="D54" s="70"/>
      <c r="E54" s="69">
        <f>AVERAGE(F19:F48)</f>
        <v>23440029.292748868</v>
      </c>
      <c r="F54" s="69">
        <f>AVERAGE(F19:F50)</f>
        <v>27699830.879521407</v>
      </c>
      <c r="G54" s="68"/>
      <c r="H54" s="71"/>
      <c r="I54" s="69">
        <f>B54-F54</f>
        <v>1621617.6670201942</v>
      </c>
      <c r="J54" s="72">
        <f t="shared" ref="J54" si="28">I54/B54</f>
        <v>5.5304827946894196E-2</v>
      </c>
      <c r="L54" s="68" t="s">
        <v>70</v>
      </c>
      <c r="M54" s="69">
        <f>AVERAGE(M8:M20)</f>
        <v>15123936.385877304</v>
      </c>
      <c r="N54" s="69">
        <f>AVERAGE(N8:N20)</f>
        <v>13662805.483143713</v>
      </c>
      <c r="O54" s="69">
        <f>AVERAGE(O19:O50)</f>
        <v>567380.03974421648</v>
      </c>
      <c r="P54" s="69" t="e">
        <f>AVERAGE(P8:P20)</f>
        <v>#DIV/0!</v>
      </c>
      <c r="Q54" s="69">
        <f>AVERAGE(Q19:Q50)</f>
        <v>475030.00372081698</v>
      </c>
      <c r="R54" s="74">
        <f>O54-Q54</f>
        <v>92350.036023399502</v>
      </c>
      <c r="S54" s="75">
        <f>1-Q54/O54</f>
        <v>0.1627657470379682</v>
      </c>
      <c r="T54" s="76"/>
    </row>
    <row r="55" spans="1:21">
      <c r="D55" s="27"/>
    </row>
    <row r="56" spans="1:21">
      <c r="D56" s="27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T56"/>
  <sheetViews>
    <sheetView topLeftCell="A5" workbookViewId="0">
      <pane ySplit="870" activePane="bottomLeft"/>
      <selection activeCell="B5" sqref="B5"/>
      <selection pane="bottomLeft" activeCell="A24" sqref="A24"/>
    </sheetView>
  </sheetViews>
  <sheetFormatPr baseColWidth="10" defaultRowHeight="15" outlineLevelRow="1" outlineLevelCol="1"/>
  <cols>
    <col min="1" max="1" width="27.140625" customWidth="1"/>
    <col min="2" max="2" width="16.7109375" style="4" customWidth="1"/>
    <col min="3" max="3" width="16.7109375" style="4" hidden="1" customWidth="1" outlineLevel="1"/>
    <col min="4" max="5" width="16.7109375" hidden="1" customWidth="1" outlineLevel="1"/>
    <col min="6" max="6" width="16.7109375" customWidth="1" collapsed="1"/>
    <col min="7" max="7" width="9" hidden="1" customWidth="1" outlineLevel="1"/>
    <col min="8" max="8" width="3.140625" style="6" customWidth="1" collapsed="1"/>
    <col min="9" max="9" width="13" bestFit="1" customWidth="1"/>
    <col min="10" max="10" width="14.28515625" customWidth="1"/>
    <col min="11" max="11" width="3.7109375" customWidth="1"/>
    <col min="12" max="12" width="24.28515625" customWidth="1"/>
    <col min="13" max="14" width="16.7109375" hidden="1" customWidth="1" outlineLevel="1"/>
    <col min="15" max="15" width="17.85546875" customWidth="1" collapsed="1"/>
    <col min="16" max="16" width="13.28515625" hidden="1" customWidth="1" outlineLevel="1"/>
    <col min="17" max="17" width="21.28515625" customWidth="1" collapsed="1"/>
    <col min="18" max="18" width="17.28515625" customWidth="1"/>
    <col min="19" max="19" width="12.7109375" bestFit="1" customWidth="1"/>
  </cols>
  <sheetData>
    <row r="1" spans="1:19">
      <c r="A1" s="5" t="s">
        <v>59</v>
      </c>
      <c r="L1" s="5" t="s">
        <v>60</v>
      </c>
    </row>
    <row r="2" spans="1:19" hidden="1" outlineLevel="1">
      <c r="O2" t="s">
        <v>47</v>
      </c>
      <c r="P2" t="s">
        <v>48</v>
      </c>
      <c r="Q2" t="s">
        <v>47</v>
      </c>
      <c r="R2" t="s">
        <v>48</v>
      </c>
    </row>
    <row r="3" spans="1:19" hidden="1" outlineLevel="1">
      <c r="B3" s="10">
        <v>2014</v>
      </c>
      <c r="C3" s="11"/>
      <c r="D3" s="12"/>
      <c r="E3" s="81">
        <v>2006</v>
      </c>
      <c r="F3" s="81"/>
      <c r="G3" s="82"/>
      <c r="H3" s="13"/>
      <c r="O3" s="7">
        <v>9.7999999999999997E-3</v>
      </c>
      <c r="P3" s="8">
        <v>20086180</v>
      </c>
      <c r="Q3" s="9">
        <v>0.01</v>
      </c>
      <c r="R3" s="8">
        <v>18839190</v>
      </c>
    </row>
    <row r="4" spans="1:19" hidden="1" outlineLevel="1">
      <c r="B4" s="29"/>
      <c r="C4" s="29"/>
      <c r="D4" s="12"/>
      <c r="E4" s="29"/>
      <c r="F4" s="29"/>
      <c r="G4" s="29"/>
      <c r="H4" s="13"/>
      <c r="O4" s="7">
        <v>1.1429999999999999E-2</v>
      </c>
      <c r="P4" s="8">
        <v>71736350</v>
      </c>
      <c r="Q4" s="9">
        <v>1.2E-2</v>
      </c>
      <c r="R4" s="8">
        <v>68763036</v>
      </c>
    </row>
    <row r="5" spans="1:19" s="21" customFormat="1" ht="47.25" customHeight="1" collapsed="1" thickBot="1">
      <c r="A5" s="14" t="s">
        <v>49</v>
      </c>
      <c r="B5" s="15" t="s">
        <v>72</v>
      </c>
      <c r="C5" s="15" t="s">
        <v>63</v>
      </c>
      <c r="D5" s="15" t="s">
        <v>51</v>
      </c>
      <c r="E5" s="14" t="s">
        <v>52</v>
      </c>
      <c r="F5" s="15" t="s">
        <v>64</v>
      </c>
      <c r="G5" s="16" t="s">
        <v>17</v>
      </c>
      <c r="H5" s="17" t="s">
        <v>53</v>
      </c>
      <c r="I5" s="18" t="s">
        <v>54</v>
      </c>
      <c r="J5" s="18" t="s">
        <v>55</v>
      </c>
      <c r="L5" s="21" t="s">
        <v>49</v>
      </c>
      <c r="M5" s="18" t="s">
        <v>56</v>
      </c>
      <c r="N5" s="18" t="s">
        <v>57</v>
      </c>
      <c r="O5" s="20" t="s">
        <v>65</v>
      </c>
      <c r="P5" s="20" t="s">
        <v>53</v>
      </c>
      <c r="Q5" s="20" t="s">
        <v>66</v>
      </c>
      <c r="R5" s="20" t="s">
        <v>58</v>
      </c>
      <c r="S5" s="52" t="s">
        <v>67</v>
      </c>
    </row>
    <row r="6" spans="1:19" ht="15.75" hidden="1" thickTop="1">
      <c r="A6" s="22" t="str">
        <f>dptos2!B3</f>
        <v>ARICA</v>
      </c>
      <c r="B6" s="30">
        <v>10506325.1290194</v>
      </c>
      <c r="C6" s="31">
        <v>52558</v>
      </c>
      <c r="D6" s="32">
        <v>0</v>
      </c>
      <c r="E6" s="32" t="s">
        <v>20</v>
      </c>
      <c r="F6" s="30">
        <v>9638050.7526501101</v>
      </c>
      <c r="G6" s="31">
        <f>dptos2!H3</f>
        <v>51979</v>
      </c>
      <c r="H6" s="13"/>
      <c r="I6" s="30">
        <f>B6-F6</f>
        <v>868274.37636929005</v>
      </c>
      <c r="J6" s="33">
        <f>I6/B6</f>
        <v>8.264301415639988E-2</v>
      </c>
      <c r="L6" t="str">
        <f>Tabla3[[#This Row],[Comuna]]</f>
        <v>ARICA</v>
      </c>
      <c r="M6" s="27">
        <v>10506325.1290194</v>
      </c>
      <c r="N6" s="27">
        <v>9638050.7526501101</v>
      </c>
      <c r="O6" s="37"/>
      <c r="P6" s="38"/>
      <c r="Q6" s="37"/>
      <c r="R6" s="38"/>
      <c r="S6" s="33" t="str">
        <f>IF(O6=0,"No Analizado",1-Q6/O6)</f>
        <v>No Analizado</v>
      </c>
    </row>
    <row r="7" spans="1:19" s="34" customFormat="1" ht="15.75" thickTop="1">
      <c r="A7" s="22" t="str">
        <f>dptos2!B4</f>
        <v>IQUIQUE</v>
      </c>
      <c r="B7" s="30">
        <v>24759687.202762701</v>
      </c>
      <c r="C7" s="31">
        <v>44594</v>
      </c>
      <c r="D7" s="32">
        <v>0</v>
      </c>
      <c r="E7" s="32" t="s">
        <v>2</v>
      </c>
      <c r="F7" s="30">
        <v>20420513.957063001</v>
      </c>
      <c r="G7" s="31">
        <f>dptos2!H4</f>
        <v>44018</v>
      </c>
      <c r="H7" s="13"/>
      <c r="I7" s="30">
        <f t="shared" ref="I7:I48" si="0">B7-F7</f>
        <v>4339173.2456997</v>
      </c>
      <c r="J7" s="33">
        <f t="shared" ref="J7:J48" si="1">I7/B7</f>
        <v>0.17525153731407125</v>
      </c>
      <c r="L7" s="34" t="str">
        <f>Tabla3[[#This Row],[Comuna]]</f>
        <v>IQUIQUE</v>
      </c>
      <c r="M7" s="37">
        <v>24759687.202762701</v>
      </c>
      <c r="N7" s="37">
        <v>20420513.957063001</v>
      </c>
      <c r="O7" s="37">
        <f t="shared" ref="O7" si="2">IF(IF(M7&lt;=$P$3,0,IF((M7-$P$3)&lt;$P$4,(M7-$P$3)*$O$3,((M7-$P$3)-$P$4)*$O$4+$P$4*$O$3))&lt;1000,0,IF(M7&lt;=$P$3,0,IF((M7-$P$3)&lt;$P$4,(M7-$P$3)*$O$3,((M7-$P$3)-$P$4)*$O$4+$P$4*$O$3)))</f>
        <v>45800.370587074467</v>
      </c>
      <c r="P7" s="38">
        <f>+Tabla5[[#This Row],[Contribuciones promedio 2014]]/Tabla5[[#This Row],[1S 2014]]</f>
        <v>1.8497960096185721E-3</v>
      </c>
      <c r="Q7" s="37">
        <f t="shared" ref="Q7" si="3">IF(N7&lt;=$R$3,0,IF((N7-$R$3)&lt;$R$4,(N7-$R$3)*$Q$3,((N7-$R$3)-$R$4)*$Q$4+$R$4*$Q$3))</f>
        <v>15813.239570630007</v>
      </c>
      <c r="R7" s="38">
        <f t="shared" ref="R7" si="4">O7-Q7</f>
        <v>29987.131016444459</v>
      </c>
      <c r="S7" s="33">
        <f t="shared" ref="S7:S50" si="5">IF(O7=0,"No Analizado",1-Q7/O7)</f>
        <v>0.65473555414652618</v>
      </c>
    </row>
    <row r="8" spans="1:19" s="34" customFormat="1" ht="12.75" customHeight="1">
      <c r="A8" s="22" t="str">
        <f>dptos2!B5</f>
        <v>ANTOFAGASTA</v>
      </c>
      <c r="B8" s="30">
        <v>22557170.895467799</v>
      </c>
      <c r="C8" s="31">
        <v>86624</v>
      </c>
      <c r="D8" s="32">
        <v>0</v>
      </c>
      <c r="E8" s="32" t="s">
        <v>0</v>
      </c>
      <c r="F8" s="30">
        <v>19272718.1622517</v>
      </c>
      <c r="G8" s="31">
        <f>dptos2!H5</f>
        <v>84788</v>
      </c>
      <c r="H8" s="13"/>
      <c r="I8" s="30">
        <f t="shared" si="0"/>
        <v>3284452.7332160994</v>
      </c>
      <c r="J8" s="33">
        <f t="shared" si="1"/>
        <v>0.14560570332319528</v>
      </c>
      <c r="L8" s="34" t="str">
        <f>Tabla3[[#This Row],[Comuna]]</f>
        <v>ANTOFAGASTA</v>
      </c>
      <c r="M8" s="37">
        <v>22557170.895467799</v>
      </c>
      <c r="N8" s="37">
        <v>19272718.1622517</v>
      </c>
      <c r="O8" s="37">
        <f t="shared" ref="O8:O15" si="6">IF(IF(M8&lt;=$P$3,0,IF((M8-$P$3)&lt;$P$4,(M8-$P$3)*$O$3,((M8-$P$3)-$P$4)*$O$4+$P$4*$O$3))&lt;1000,0,IF(M8&lt;=$P$3,0,IF((M8-$P$3)&lt;$P$4,(M8-$P$3)*$O$3,((M8-$P$3)-$P$4)*$O$4+$P$4*$O$3)))</f>
        <v>24215.71077558443</v>
      </c>
      <c r="P8" s="38">
        <f>+Tabla5[[#This Row],[Contribuciones promedio 2014]]/Tabla5[[#This Row],[1S 2014]]</f>
        <v>1.0735260590879268E-3</v>
      </c>
      <c r="Q8" s="37">
        <f t="shared" ref="Q8:Q15" si="7">IF(N8&lt;=$R$3,0,IF((N8-$R$3)&lt;$R$4,(N8-$R$3)*$Q$3,((N8-$R$3)-$R$4)*$Q$4+$R$4*$Q$3))</f>
        <v>4335.2816225169972</v>
      </c>
      <c r="R8" s="38">
        <f t="shared" ref="R8:R15" si="8">O8-Q8</f>
        <v>19880.429153067431</v>
      </c>
      <c r="S8" s="33">
        <f t="shared" si="5"/>
        <v>0.82097235704978522</v>
      </c>
    </row>
    <row r="9" spans="1:19" s="34" customFormat="1" hidden="1">
      <c r="A9" s="22" t="str">
        <f>dptos2!B6</f>
        <v>COPIAPO</v>
      </c>
      <c r="B9" s="30">
        <v>14769157.249536701</v>
      </c>
      <c r="C9" s="31">
        <v>42090</v>
      </c>
      <c r="D9" s="32">
        <v>0</v>
      </c>
      <c r="E9" s="32" t="s">
        <v>1</v>
      </c>
      <c r="F9" s="30">
        <v>11320584.390336299</v>
      </c>
      <c r="G9" s="31">
        <f>dptos2!H6</f>
        <v>41723</v>
      </c>
      <c r="H9" s="13"/>
      <c r="I9" s="30">
        <f t="shared" si="0"/>
        <v>3448572.8592004012</v>
      </c>
      <c r="J9" s="33">
        <f t="shared" si="1"/>
        <v>0.23349828300518508</v>
      </c>
      <c r="L9" s="34" t="str">
        <f>Tabla3[[#This Row],[Comuna]]</f>
        <v>COPIAPO</v>
      </c>
      <c r="M9" s="37">
        <v>14769157.249536701</v>
      </c>
      <c r="N9" s="37">
        <v>11320584.390336299</v>
      </c>
      <c r="O9" s="37"/>
      <c r="P9" s="38"/>
      <c r="Q9" s="37"/>
      <c r="R9" s="38"/>
      <c r="S9" s="33" t="str">
        <f t="shared" si="5"/>
        <v>No Analizado</v>
      </c>
    </row>
    <row r="10" spans="1:19" s="34" customFormat="1" ht="1.5" customHeight="1">
      <c r="A10" s="22" t="str">
        <f>dptos2!B7</f>
        <v>COQUIMBO</v>
      </c>
      <c r="B10" s="30">
        <v>13723759.5251425</v>
      </c>
      <c r="C10" s="31">
        <v>61410</v>
      </c>
      <c r="D10" s="32">
        <v>0</v>
      </c>
      <c r="E10" s="32" t="s">
        <v>23</v>
      </c>
      <c r="F10" s="30">
        <v>12548577.1431392</v>
      </c>
      <c r="G10" s="31">
        <f>dptos2!H7</f>
        <v>60773</v>
      </c>
      <c r="H10" s="13"/>
      <c r="I10" s="30">
        <f t="shared" si="0"/>
        <v>1175182.3820032999</v>
      </c>
      <c r="J10" s="33">
        <f t="shared" si="1"/>
        <v>8.563122807932598E-2</v>
      </c>
      <c r="L10" s="34" t="str">
        <f>Tabla3[[#This Row],[Comuna]]</f>
        <v>COQUIMBO</v>
      </c>
      <c r="M10" s="37">
        <v>13723759.5251425</v>
      </c>
      <c r="N10" s="37">
        <v>12548577.1431392</v>
      </c>
      <c r="O10" s="37"/>
      <c r="P10" s="38"/>
      <c r="Q10" s="37"/>
      <c r="R10" s="38"/>
      <c r="S10" s="33" t="str">
        <f t="shared" si="5"/>
        <v>No Analizado</v>
      </c>
    </row>
    <row r="11" spans="1:19" s="34" customFormat="1" hidden="1">
      <c r="A11" s="22" t="str">
        <f>dptos2!B8</f>
        <v>LA SERENA</v>
      </c>
      <c r="B11" s="30">
        <v>20170892.381954301</v>
      </c>
      <c r="C11" s="31">
        <v>62785</v>
      </c>
      <c r="D11" s="32">
        <v>0</v>
      </c>
      <c r="E11" s="32" t="s">
        <v>4</v>
      </c>
      <c r="F11" s="30">
        <v>17286150.534907602</v>
      </c>
      <c r="G11" s="31">
        <f>dptos2!H8</f>
        <v>62379</v>
      </c>
      <c r="H11" s="13"/>
      <c r="I11" s="30">
        <f t="shared" si="0"/>
        <v>2884741.8470466994</v>
      </c>
      <c r="J11" s="33">
        <f t="shared" si="1"/>
        <v>0.14301508294335585</v>
      </c>
      <c r="L11" s="34" t="str">
        <f>Tabla3[[#This Row],[Comuna]]</f>
        <v>LA SERENA</v>
      </c>
      <c r="M11" s="37">
        <v>20170892.381954301</v>
      </c>
      <c r="N11" s="37">
        <v>17286150.534907602</v>
      </c>
      <c r="O11" s="37"/>
      <c r="P11" s="38"/>
      <c r="Q11" s="37"/>
      <c r="R11" s="38"/>
      <c r="S11" s="33" t="str">
        <f t="shared" si="5"/>
        <v>No Analizado</v>
      </c>
    </row>
    <row r="12" spans="1:19" s="34" customFormat="1" hidden="1">
      <c r="A12" s="22" t="str">
        <f>dptos2!B9</f>
        <v>VALPARAISO</v>
      </c>
      <c r="B12" s="30">
        <v>14355761.2219398</v>
      </c>
      <c r="C12" s="31">
        <v>74358</v>
      </c>
      <c r="D12" s="32">
        <v>0</v>
      </c>
      <c r="E12" s="32" t="s">
        <v>45</v>
      </c>
      <c r="F12" s="30">
        <v>14453561.813591599</v>
      </c>
      <c r="G12" s="31">
        <f>dptos2!H9</f>
        <v>73972</v>
      </c>
      <c r="H12" s="13"/>
      <c r="I12" s="30">
        <f t="shared" si="0"/>
        <v>-97800.591651799157</v>
      </c>
      <c r="J12" s="33">
        <f t="shared" si="1"/>
        <v>-6.8126371106208743E-3</v>
      </c>
      <c r="L12" s="34" t="str">
        <f>Tabla3[[#This Row],[Comuna]]</f>
        <v>VALPARAISO</v>
      </c>
      <c r="M12" s="37">
        <v>14355761.2219398</v>
      </c>
      <c r="N12" s="37">
        <v>14453561.813591599</v>
      </c>
      <c r="O12" s="37"/>
      <c r="P12" s="38"/>
      <c r="Q12" s="37"/>
      <c r="R12" s="38"/>
      <c r="S12" s="33" t="str">
        <f t="shared" si="5"/>
        <v>No Analizado</v>
      </c>
    </row>
    <row r="13" spans="1:19" s="34" customFormat="1" ht="13.5" customHeight="1">
      <c r="A13" s="22" t="str">
        <f>dptos2!B10</f>
        <v>VIÑA DEL MAR</v>
      </c>
      <c r="B13" s="30">
        <v>28893233.635324501</v>
      </c>
      <c r="C13" s="31">
        <v>112681</v>
      </c>
      <c r="D13" s="32">
        <v>0</v>
      </c>
      <c r="E13" s="32" t="s">
        <v>12</v>
      </c>
      <c r="F13" s="30">
        <v>26155725.707119402</v>
      </c>
      <c r="G13" s="31">
        <f>dptos2!H10</f>
        <v>111554</v>
      </c>
      <c r="H13" s="13"/>
      <c r="I13" s="30">
        <f t="shared" si="0"/>
        <v>2737507.928205099</v>
      </c>
      <c r="J13" s="33">
        <f t="shared" si="1"/>
        <v>9.4745640545344026E-2</v>
      </c>
      <c r="L13" s="34" t="str">
        <f>Tabla3[[#This Row],[Comuna]]</f>
        <v>VIÑA DEL MAR</v>
      </c>
      <c r="M13" s="37">
        <v>28893233.635324501</v>
      </c>
      <c r="N13" s="37">
        <v>26155725.707119402</v>
      </c>
      <c r="O13" s="37">
        <f t="shared" si="6"/>
        <v>86309.125626180103</v>
      </c>
      <c r="P13" s="38">
        <f>+Tabla5[[#This Row],[Contribuciones promedio 2014]]/Tabla5[[#This Row],[1S 2014]]</f>
        <v>2.9871743230795622E-3</v>
      </c>
      <c r="Q13" s="37">
        <f t="shared" si="7"/>
        <v>73165.357071194012</v>
      </c>
      <c r="R13" s="38">
        <f t="shared" si="8"/>
        <v>13143.768554986091</v>
      </c>
      <c r="S13" s="33">
        <f t="shared" si="5"/>
        <v>0.15228712444514902</v>
      </c>
    </row>
    <row r="14" spans="1:19" s="34" customFormat="1" hidden="1">
      <c r="A14" s="22" t="str">
        <f>dptos2!B11</f>
        <v>RANCAGUA</v>
      </c>
      <c r="B14" s="30">
        <v>13385778.709012499</v>
      </c>
      <c r="C14" s="31">
        <v>72333</v>
      </c>
      <c r="D14" s="32">
        <v>0</v>
      </c>
      <c r="E14" s="32" t="s">
        <v>11</v>
      </c>
      <c r="F14" s="30">
        <v>13283560.350302</v>
      </c>
      <c r="G14" s="31">
        <f>dptos2!H11</f>
        <v>71190</v>
      </c>
      <c r="H14" s="13"/>
      <c r="I14" s="30">
        <f t="shared" si="0"/>
        <v>102218.35871049948</v>
      </c>
      <c r="J14" s="33">
        <f t="shared" si="1"/>
        <v>7.6363400988899493E-3</v>
      </c>
      <c r="L14" s="34" t="str">
        <f>Tabla3[[#This Row],[Comuna]]</f>
        <v>RANCAGUA</v>
      </c>
      <c r="M14" s="37">
        <v>13385778.709012499</v>
      </c>
      <c r="N14" s="37">
        <v>13283560.350302</v>
      </c>
      <c r="O14" s="37"/>
      <c r="P14" s="38"/>
      <c r="Q14" s="37"/>
      <c r="R14" s="38"/>
      <c r="S14" s="33" t="str">
        <f t="shared" si="5"/>
        <v>No Analizado</v>
      </c>
    </row>
    <row r="15" spans="1:19" s="34" customFormat="1">
      <c r="A15" s="22" t="str">
        <f>dptos2!B12</f>
        <v>CONCEPCION</v>
      </c>
      <c r="B15" s="30">
        <v>25527236.971400902</v>
      </c>
      <c r="C15" s="31">
        <v>60806</v>
      </c>
      <c r="D15" s="32">
        <v>0</v>
      </c>
      <c r="E15" s="32" t="s">
        <v>15</v>
      </c>
      <c r="F15" s="30">
        <v>22230031.005991299</v>
      </c>
      <c r="G15" s="31">
        <f>dptos2!H12</f>
        <v>60087</v>
      </c>
      <c r="H15" s="13"/>
      <c r="I15" s="30">
        <f t="shared" si="0"/>
        <v>3297205.965409603</v>
      </c>
      <c r="J15" s="33">
        <f t="shared" si="1"/>
        <v>0.12916423227094978</v>
      </c>
      <c r="L15" s="34" t="str">
        <f>Tabla3[[#This Row],[Comuna]]</f>
        <v>CONCEPCION</v>
      </c>
      <c r="M15" s="37">
        <v>25527236.971400902</v>
      </c>
      <c r="N15" s="37">
        <v>22230031.005991299</v>
      </c>
      <c r="O15" s="37">
        <f t="shared" si="6"/>
        <v>53322.358319728832</v>
      </c>
      <c r="P15" s="38">
        <f>+Tabla5[[#This Row],[Contribuciones promedio 2014]]/Tabla5[[#This Row],[1S 2014]]</f>
        <v>2.0888417488922843E-3</v>
      </c>
      <c r="Q15" s="37">
        <f t="shared" si="7"/>
        <v>33908.410059912989</v>
      </c>
      <c r="R15" s="38">
        <f t="shared" si="8"/>
        <v>19413.948259815843</v>
      </c>
      <c r="S15" s="33">
        <f t="shared" si="5"/>
        <v>0.36408645212964719</v>
      </c>
    </row>
    <row r="16" spans="1:19" s="34" customFormat="1" hidden="1">
      <c r="A16" s="22" t="str">
        <f>dptos2!B13</f>
        <v>PUERTO MONTT</v>
      </c>
      <c r="B16" s="30">
        <v>14183924.486950999</v>
      </c>
      <c r="C16" s="31">
        <v>58127</v>
      </c>
      <c r="D16" s="32">
        <v>0</v>
      </c>
      <c r="E16" s="32" t="s">
        <v>9</v>
      </c>
      <c r="F16" s="30">
        <v>13276957.9994464</v>
      </c>
      <c r="G16" s="31">
        <f>dptos2!H13</f>
        <v>57805</v>
      </c>
      <c r="H16" s="13"/>
      <c r="I16" s="30">
        <f t="shared" si="0"/>
        <v>906966.48750459962</v>
      </c>
      <c r="J16" s="33">
        <f t="shared" si="1"/>
        <v>6.3943268193439373E-2</v>
      </c>
      <c r="L16" s="34" t="str">
        <f>Tabla3[[#This Row],[Comuna]]</f>
        <v>PUERTO MONTT</v>
      </c>
      <c r="M16" s="37">
        <v>14183924.486950999</v>
      </c>
      <c r="N16" s="37">
        <v>13276957.9994464</v>
      </c>
      <c r="O16" s="37"/>
      <c r="P16" s="38"/>
      <c r="Q16" s="37"/>
      <c r="R16" s="38"/>
      <c r="S16" s="33" t="str">
        <f t="shared" si="5"/>
        <v>No Analizado</v>
      </c>
    </row>
    <row r="17" spans="1:19" s="34" customFormat="1" hidden="1">
      <c r="A17" s="22" t="str">
        <f>dptos2!B14</f>
        <v>VALDIVIA</v>
      </c>
      <c r="B17" s="30">
        <v>15438465.1036679</v>
      </c>
      <c r="C17" s="31">
        <v>38469</v>
      </c>
      <c r="D17" s="32">
        <v>0</v>
      </c>
      <c r="E17" s="32" t="s">
        <v>44</v>
      </c>
      <c r="F17" s="30">
        <v>13232831.397468301</v>
      </c>
      <c r="G17" s="31">
        <f>dptos2!H14</f>
        <v>37998</v>
      </c>
      <c r="H17" s="13"/>
      <c r="I17" s="30">
        <f t="shared" si="0"/>
        <v>2205633.7061995994</v>
      </c>
      <c r="J17" s="33">
        <f t="shared" si="1"/>
        <v>0.14286612635316842</v>
      </c>
      <c r="L17" s="34" t="str">
        <f>Tabla3[[#This Row],[Comuna]]</f>
        <v>VALDIVIA</v>
      </c>
      <c r="M17" s="37">
        <v>15438465.1036679</v>
      </c>
      <c r="N17" s="37">
        <v>13232831.397468301</v>
      </c>
      <c r="O17" s="37"/>
      <c r="P17" s="38"/>
      <c r="Q17" s="37"/>
      <c r="R17" s="38"/>
      <c r="S17" s="33" t="str">
        <f t="shared" si="5"/>
        <v>No Analizado</v>
      </c>
    </row>
    <row r="18" spans="1:19" s="34" customFormat="1" hidden="1">
      <c r="A18" s="22" t="str">
        <f>dptos2!B15</f>
        <v>PUNTA ARENAS</v>
      </c>
      <c r="B18" s="30">
        <v>16615479.527027801</v>
      </c>
      <c r="C18" s="31">
        <v>37184</v>
      </c>
      <c r="D18" s="32">
        <v>0</v>
      </c>
      <c r="E18" s="32" t="s">
        <v>10</v>
      </c>
      <c r="F18" s="30">
        <v>12545622.9244643</v>
      </c>
      <c r="G18" s="31">
        <f>dptos2!H15</f>
        <v>37148</v>
      </c>
      <c r="H18" s="13"/>
      <c r="I18" s="30">
        <f t="shared" si="0"/>
        <v>4069856.6025635004</v>
      </c>
      <c r="J18" s="33">
        <f t="shared" si="1"/>
        <v>0.24494367411685058</v>
      </c>
      <c r="L18" s="34" t="str">
        <f>Tabla3[[#This Row],[Comuna]]</f>
        <v>PUNTA ARENAS</v>
      </c>
      <c r="M18" s="37">
        <v>16615479.527027801</v>
      </c>
      <c r="N18" s="37">
        <v>12545622.9244643</v>
      </c>
      <c r="O18" s="37"/>
      <c r="P18" s="38"/>
      <c r="Q18" s="37"/>
      <c r="R18" s="38"/>
      <c r="S18" s="33" t="str">
        <f t="shared" si="5"/>
        <v>No Analizado</v>
      </c>
    </row>
    <row r="19" spans="1:19" hidden="1" outlineLevel="1">
      <c r="A19" s="40" t="str">
        <f>dptos2!B16</f>
        <v>CERRILLOS</v>
      </c>
      <c r="B19" s="42">
        <v>9772846.3094648197</v>
      </c>
      <c r="C19" s="42">
        <v>20180</v>
      </c>
      <c r="D19" s="42">
        <v>0</v>
      </c>
      <c r="E19" s="42" t="s">
        <v>21</v>
      </c>
      <c r="F19" s="42">
        <v>11789499.524677901</v>
      </c>
      <c r="G19" s="41">
        <f>dptos2!H16</f>
        <v>20180</v>
      </c>
      <c r="H19" s="13"/>
      <c r="I19" s="24">
        <f>B19-F19</f>
        <v>-2016653.2152130809</v>
      </c>
      <c r="J19" s="25">
        <f>I19/B19</f>
        <v>-0.20635269923972813</v>
      </c>
      <c r="K19" s="25"/>
      <c r="L19" s="39" t="str">
        <f>Tabla3[[#This Row],[Comuna]]</f>
        <v>CERRILLOS</v>
      </c>
      <c r="M19" s="26">
        <v>9772846.3094648197</v>
      </c>
      <c r="N19" s="27">
        <v>11789499.524677901</v>
      </c>
      <c r="O19" s="37"/>
      <c r="P19" s="38"/>
      <c r="Q19" s="37"/>
      <c r="R19" s="38"/>
      <c r="S19" s="25" t="str">
        <f t="shared" si="5"/>
        <v>No Analizado</v>
      </c>
    </row>
    <row r="20" spans="1:19" hidden="1" outlineLevel="1">
      <c r="A20" s="40" t="str">
        <f>dptos2!B17</f>
        <v>CERRO NAVIA</v>
      </c>
      <c r="B20" s="42">
        <v>5597288.1091182902</v>
      </c>
      <c r="C20" s="42">
        <v>29216</v>
      </c>
      <c r="D20" s="42">
        <v>0</v>
      </c>
      <c r="E20" s="42" t="s">
        <v>22</v>
      </c>
      <c r="F20" s="42">
        <v>6709417.2140115499</v>
      </c>
      <c r="G20" s="41">
        <f>dptos2!H17</f>
        <v>28919</v>
      </c>
      <c r="H20" s="13"/>
      <c r="I20" s="24">
        <f t="shared" si="0"/>
        <v>-1112129.1048932597</v>
      </c>
      <c r="J20" s="25">
        <f t="shared" si="1"/>
        <v>-0.19869070221372742</v>
      </c>
      <c r="K20" s="25"/>
      <c r="L20" s="39" t="str">
        <f>Tabla3[[#This Row],[Comuna]]</f>
        <v>CERRO NAVIA</v>
      </c>
      <c r="M20" s="26">
        <v>5597288.1091182902</v>
      </c>
      <c r="N20" s="27">
        <v>6709417.2140115499</v>
      </c>
      <c r="O20" s="37"/>
      <c r="P20" s="38"/>
      <c r="Q20" s="37"/>
      <c r="R20" s="38"/>
      <c r="S20" s="25" t="str">
        <f t="shared" si="5"/>
        <v>No Analizado</v>
      </c>
    </row>
    <row r="21" spans="1:19" hidden="1" outlineLevel="1">
      <c r="A21" s="40" t="str">
        <f>dptos2!B18</f>
        <v>EL BOSQUE</v>
      </c>
      <c r="B21" s="42">
        <v>7621143.4790489599</v>
      </c>
      <c r="C21" s="42">
        <v>39115</v>
      </c>
      <c r="D21" s="42">
        <v>0</v>
      </c>
      <c r="E21" s="42" t="s">
        <v>24</v>
      </c>
      <c r="F21" s="42">
        <v>8904875.7283488791</v>
      </c>
      <c r="G21" s="41">
        <f>dptos2!H18</f>
        <v>39028</v>
      </c>
      <c r="H21" s="13"/>
      <c r="I21" s="24">
        <f t="shared" si="0"/>
        <v>-1283732.2492999192</v>
      </c>
      <c r="J21" s="25">
        <f t="shared" si="1"/>
        <v>-0.1684435220028315</v>
      </c>
      <c r="K21" s="25"/>
      <c r="L21" s="39" t="str">
        <f>Tabla3[[#This Row],[Comuna]]</f>
        <v>EL BOSQUE</v>
      </c>
      <c r="M21" s="26">
        <v>7621143.4790489599</v>
      </c>
      <c r="N21" s="27">
        <v>8904875.7283488791</v>
      </c>
      <c r="O21" s="37"/>
      <c r="P21" s="38"/>
      <c r="Q21" s="37"/>
      <c r="R21" s="38"/>
      <c r="S21" s="25" t="str">
        <f t="shared" si="5"/>
        <v>No Analizado</v>
      </c>
    </row>
    <row r="22" spans="1:19" hidden="1" outlineLevel="1">
      <c r="A22" s="40" t="str">
        <f>dptos2!B19</f>
        <v>ESTACION CENTRAL</v>
      </c>
      <c r="B22" s="42">
        <v>11750989.1099873</v>
      </c>
      <c r="C22" s="42">
        <v>32331</v>
      </c>
      <c r="D22" s="42">
        <v>0</v>
      </c>
      <c r="E22" s="42" t="s">
        <v>25</v>
      </c>
      <c r="F22" s="42">
        <v>12701406.7218596</v>
      </c>
      <c r="G22" s="41">
        <f>dptos2!H19</f>
        <v>32329</v>
      </c>
      <c r="H22" s="13"/>
      <c r="I22" s="24">
        <f t="shared" si="0"/>
        <v>-950417.61187230051</v>
      </c>
      <c r="J22" s="25">
        <f t="shared" si="1"/>
        <v>-8.0879796838934162E-2</v>
      </c>
      <c r="K22" s="25"/>
      <c r="L22" s="39" t="str">
        <f>Tabla3[[#This Row],[Comuna]]</f>
        <v>ESTACION CENTRAL</v>
      </c>
      <c r="M22" s="26">
        <v>11750989.1099873</v>
      </c>
      <c r="N22" s="27">
        <v>12701406.7218596</v>
      </c>
      <c r="O22" s="37"/>
      <c r="P22" s="38"/>
      <c r="Q22" s="37"/>
      <c r="R22" s="38"/>
      <c r="S22" s="25" t="str">
        <f t="shared" si="5"/>
        <v>No Analizado</v>
      </c>
    </row>
    <row r="23" spans="1:19" hidden="1" outlineLevel="1">
      <c r="A23" s="40" t="str">
        <f>dptos2!B20</f>
        <v>FLORIDA</v>
      </c>
      <c r="B23" s="42">
        <v>3722886.9319406999</v>
      </c>
      <c r="C23" s="42">
        <v>1484</v>
      </c>
      <c r="D23" s="42">
        <v>0</v>
      </c>
      <c r="E23" s="42" t="s">
        <v>26</v>
      </c>
      <c r="F23" s="42">
        <v>2856260.4144512601</v>
      </c>
      <c r="G23" s="41">
        <f>dptos2!H20</f>
        <v>1467</v>
      </c>
      <c r="H23" s="13"/>
      <c r="I23" s="24">
        <f t="shared" si="0"/>
        <v>866626.51748943981</v>
      </c>
      <c r="J23" s="25">
        <f t="shared" si="1"/>
        <v>0.23278346437389033</v>
      </c>
      <c r="K23" s="25"/>
      <c r="L23" s="39" t="str">
        <f>Tabla3[[#This Row],[Comuna]]</f>
        <v>FLORIDA</v>
      </c>
      <c r="M23" s="26">
        <v>3722886.9319406999</v>
      </c>
      <c r="N23" s="27">
        <v>2856260.4144512601</v>
      </c>
      <c r="O23" s="37"/>
      <c r="P23" s="38"/>
      <c r="Q23" s="37"/>
      <c r="R23" s="38"/>
      <c r="S23" s="25" t="str">
        <f t="shared" si="5"/>
        <v>No Analizado</v>
      </c>
    </row>
    <row r="24" spans="1:19" s="34" customFormat="1" outlineLevel="1">
      <c r="A24" s="40" t="str">
        <f>dptos2!B21</f>
        <v>HUECHURABA</v>
      </c>
      <c r="B24" s="42">
        <v>24480533.2153534</v>
      </c>
      <c r="C24" s="42">
        <v>22145</v>
      </c>
      <c r="D24" s="42">
        <v>0</v>
      </c>
      <c r="E24" s="42" t="s">
        <v>27</v>
      </c>
      <c r="F24" s="42">
        <v>23949559.766061299</v>
      </c>
      <c r="G24" s="41">
        <f>dptos2!H21</f>
        <v>21916</v>
      </c>
      <c r="H24" s="13"/>
      <c r="I24" s="24">
        <f t="shared" si="0"/>
        <v>530973.44929210097</v>
      </c>
      <c r="J24" s="25">
        <f t="shared" si="1"/>
        <v>2.1689619446650432E-2</v>
      </c>
      <c r="K24" s="33"/>
      <c r="L24" s="39" t="str">
        <f>Tabla3[[#This Row],[Comuna]]</f>
        <v>HUECHURABA</v>
      </c>
      <c r="M24" s="26">
        <v>24480533.2153534</v>
      </c>
      <c r="N24" s="27">
        <v>23949559.766061299</v>
      </c>
      <c r="O24" s="37">
        <f t="shared" ref="O24:O49" si="9">IF(IF(M24&lt;=$P$3,0,IF((M24-$P$3)&lt;$P$4,(M24-$P$3)*$O$3,((M24-$P$3)-$P$4)*$O$4+$P$4*$O$3))&lt;1000,0,IF(M24&lt;=$P$3,0,IF((M24-$P$3)&lt;$P$4,(M24-$P$3)*$O$3,((M24-$P$3)-$P$4)*$O$4+$P$4*$O$3)))</f>
        <v>43064.661510463317</v>
      </c>
      <c r="P24" s="38">
        <f>+Tabla5[[#This Row],[Contribuciones promedio 2014]]/Tabla5[[#This Row],[1S 2014]]</f>
        <v>1.7591390322925871E-3</v>
      </c>
      <c r="Q24" s="37">
        <f t="shared" ref="Q24:Q49" si="10">IF(N24&lt;=$R$3,0,IF((N24-$R$3)&lt;$R$4,(N24-$R$3)*$Q$3,((N24-$R$3)-$R$4)*$Q$4+$R$4*$Q$3))</f>
        <v>51103.69766061299</v>
      </c>
      <c r="R24" s="38">
        <f t="shared" ref="R24:R49" si="11">O24-Q24</f>
        <v>-8039.0361501496736</v>
      </c>
      <c r="S24" s="25">
        <f t="shared" si="5"/>
        <v>-0.18667361749021172</v>
      </c>
    </row>
    <row r="25" spans="1:19" ht="0.75" hidden="1" customHeight="1" outlineLevel="1">
      <c r="A25" s="40" t="str">
        <f>dptos2!B22</f>
        <v>INDEPENDENCIA</v>
      </c>
      <c r="B25" s="42">
        <v>13741665.7497824</v>
      </c>
      <c r="C25" s="42">
        <v>20678</v>
      </c>
      <c r="D25" s="42">
        <v>0</v>
      </c>
      <c r="E25" s="42" t="s">
        <v>18</v>
      </c>
      <c r="F25" s="42">
        <v>14028587.517668899</v>
      </c>
      <c r="G25" s="41">
        <f>dptos2!H22</f>
        <v>19922</v>
      </c>
      <c r="H25" s="13"/>
      <c r="I25" s="24">
        <f t="shared" si="0"/>
        <v>-286921.76788649894</v>
      </c>
      <c r="J25" s="25">
        <f t="shared" si="1"/>
        <v>-2.0879693416428962E-2</v>
      </c>
      <c r="L25" s="39" t="str">
        <f>Tabla3[[#This Row],[Comuna]]</f>
        <v>INDEPENDENCIA</v>
      </c>
      <c r="M25" s="26">
        <v>13741665.7497824</v>
      </c>
      <c r="N25" s="27">
        <v>14028587.517668899</v>
      </c>
      <c r="O25" s="37"/>
      <c r="P25" s="38"/>
      <c r="Q25" s="37"/>
      <c r="R25" s="38"/>
      <c r="S25" s="25" t="str">
        <f t="shared" si="5"/>
        <v>No Analizado</v>
      </c>
    </row>
    <row r="26" spans="1:19" hidden="1" outlineLevel="1">
      <c r="A26" s="40" t="str">
        <f>dptos2!B23</f>
        <v>LA CISTERNA</v>
      </c>
      <c r="B26" s="42">
        <v>16340962.4938518</v>
      </c>
      <c r="C26" s="42">
        <v>23015</v>
      </c>
      <c r="D26" s="42">
        <v>0</v>
      </c>
      <c r="E26" s="42" t="s">
        <v>28</v>
      </c>
      <c r="F26" s="42">
        <v>18123313.3463035</v>
      </c>
      <c r="G26" s="41">
        <f>dptos2!H23</f>
        <v>22873</v>
      </c>
      <c r="H26" s="13"/>
      <c r="I26" s="24">
        <f t="shared" si="0"/>
        <v>-1782350.8524517007</v>
      </c>
      <c r="J26" s="25">
        <f t="shared" si="1"/>
        <v>-0.1090725747104738</v>
      </c>
      <c r="L26" s="39" t="str">
        <f>Tabla3[[#This Row],[Comuna]]</f>
        <v>LA CISTERNA</v>
      </c>
      <c r="M26" s="26">
        <v>16340962.4938518</v>
      </c>
      <c r="N26" s="27">
        <v>18123313.3463035</v>
      </c>
      <c r="O26" s="37"/>
      <c r="P26" s="38"/>
      <c r="Q26" s="37"/>
      <c r="R26" s="38"/>
      <c r="S26" s="25" t="str">
        <f t="shared" si="5"/>
        <v>No Analizado</v>
      </c>
    </row>
    <row r="27" spans="1:19" hidden="1" outlineLevel="1">
      <c r="A27" s="40" t="str">
        <f>dptos2!B24</f>
        <v>LA FLORIDA</v>
      </c>
      <c r="B27" s="42">
        <v>16078854.315584799</v>
      </c>
      <c r="C27" s="42">
        <v>104422</v>
      </c>
      <c r="D27" s="42">
        <v>0</v>
      </c>
      <c r="E27" s="42" t="s">
        <v>29</v>
      </c>
      <c r="F27" s="42">
        <v>15131828.5974354</v>
      </c>
      <c r="G27" s="41">
        <f>dptos2!H24</f>
        <v>103797</v>
      </c>
      <c r="H27" s="13"/>
      <c r="I27" s="24">
        <f t="shared" si="0"/>
        <v>947025.71814939938</v>
      </c>
      <c r="J27" s="25">
        <f t="shared" si="1"/>
        <v>5.8898830697873349E-2</v>
      </c>
      <c r="L27" s="39" t="str">
        <f>Tabla3[[#This Row],[Comuna]]</f>
        <v>LA FLORIDA</v>
      </c>
      <c r="M27" s="26">
        <v>16078854.315584799</v>
      </c>
      <c r="N27" s="27">
        <v>15131828.5974354</v>
      </c>
      <c r="O27" s="37"/>
      <c r="P27" s="38"/>
      <c r="Q27" s="37"/>
      <c r="R27" s="38"/>
      <c r="S27" s="25" t="str">
        <f t="shared" si="5"/>
        <v>No Analizado</v>
      </c>
    </row>
    <row r="28" spans="1:19" hidden="1" outlineLevel="1">
      <c r="A28" s="40" t="str">
        <f>dptos2!B25</f>
        <v>LA GRANJA</v>
      </c>
      <c r="B28" s="42">
        <v>7402130.5766959498</v>
      </c>
      <c r="C28" s="42">
        <v>27772</v>
      </c>
      <c r="D28" s="42">
        <v>0</v>
      </c>
      <c r="E28" s="42" t="s">
        <v>30</v>
      </c>
      <c r="F28" s="42">
        <v>8627497.8907363396</v>
      </c>
      <c r="G28" s="41">
        <f>dptos2!H25</f>
        <v>27786</v>
      </c>
      <c r="H28" s="13"/>
      <c r="I28" s="24">
        <f t="shared" si="0"/>
        <v>-1225367.3140403898</v>
      </c>
      <c r="J28" s="25">
        <f t="shared" si="1"/>
        <v>-0.16554251527231914</v>
      </c>
      <c r="L28" s="39" t="str">
        <f>Tabla3[[#This Row],[Comuna]]</f>
        <v>LA GRANJA</v>
      </c>
      <c r="M28" s="26">
        <v>7402130.5766959498</v>
      </c>
      <c r="N28" s="27">
        <v>8627497.8907363396</v>
      </c>
      <c r="O28" s="37"/>
      <c r="P28" s="38"/>
      <c r="Q28" s="37"/>
      <c r="R28" s="38"/>
      <c r="S28" s="25" t="str">
        <f t="shared" si="5"/>
        <v>No Analizado</v>
      </c>
    </row>
    <row r="29" spans="1:19" hidden="1" outlineLevel="1">
      <c r="A29" s="40" t="str">
        <f>dptos2!B26</f>
        <v>LA PINTANA</v>
      </c>
      <c r="B29" s="42">
        <v>5587945.1694258498</v>
      </c>
      <c r="C29" s="42">
        <v>43612</v>
      </c>
      <c r="D29" s="42">
        <v>0</v>
      </c>
      <c r="E29" s="42" t="s">
        <v>31</v>
      </c>
      <c r="F29" s="42">
        <v>5425024.4303823598</v>
      </c>
      <c r="G29" s="41">
        <f>dptos2!H26</f>
        <v>43624</v>
      </c>
      <c r="H29" s="36"/>
      <c r="I29" s="24">
        <f t="shared" si="0"/>
        <v>162920.73904349003</v>
      </c>
      <c r="J29" s="25">
        <f t="shared" si="1"/>
        <v>2.9155751193641329E-2</v>
      </c>
      <c r="L29" s="39" t="str">
        <f>Tabla3[[#This Row],[Comuna]]</f>
        <v>LA PINTANA</v>
      </c>
      <c r="M29" s="26">
        <v>5587945.1694258498</v>
      </c>
      <c r="N29" s="27">
        <v>5425024.4303823598</v>
      </c>
      <c r="O29" s="37"/>
      <c r="P29" s="38"/>
      <c r="Q29" s="37"/>
      <c r="R29" s="38"/>
      <c r="S29" s="25" t="str">
        <f t="shared" si="5"/>
        <v>No Analizado</v>
      </c>
    </row>
    <row r="30" spans="1:19" outlineLevel="1">
      <c r="A30" s="40" t="str">
        <f>dptos2!B27</f>
        <v>LA REINA</v>
      </c>
      <c r="B30" s="42">
        <v>54610278.162530497</v>
      </c>
      <c r="C30" s="42">
        <v>26192</v>
      </c>
      <c r="D30" s="42">
        <v>0</v>
      </c>
      <c r="E30" s="42" t="s">
        <v>3</v>
      </c>
      <c r="F30" s="42">
        <v>49460418.935907699</v>
      </c>
      <c r="G30" s="41">
        <f>dptos2!H27</f>
        <v>26181</v>
      </c>
      <c r="H30" s="36"/>
      <c r="I30" s="24">
        <f t="shared" si="0"/>
        <v>5149859.2266227975</v>
      </c>
      <c r="J30" s="25">
        <f t="shared" si="1"/>
        <v>9.4302014197690853E-2</v>
      </c>
      <c r="L30" s="39" t="str">
        <f>Tabla3[[#This Row],[Comuna]]</f>
        <v>LA REINA</v>
      </c>
      <c r="M30" s="26">
        <v>54610278.162530497</v>
      </c>
      <c r="N30" s="27">
        <v>49460418.935907699</v>
      </c>
      <c r="O30" s="37">
        <f t="shared" si="9"/>
        <v>338336.16199279885</v>
      </c>
      <c r="P30" s="38">
        <f>+Tabla5[[#This Row],[Contribuciones promedio 2014]]/Tabla5[[#This Row],[1S 2014]]</f>
        <v>6.1954667395365858E-3</v>
      </c>
      <c r="Q30" s="37">
        <f t="shared" si="10"/>
        <v>306212.289359077</v>
      </c>
      <c r="R30" s="38">
        <f t="shared" si="11"/>
        <v>32123.872633721854</v>
      </c>
      <c r="S30" s="25">
        <f t="shared" si="5"/>
        <v>9.4946612991388069E-2</v>
      </c>
    </row>
    <row r="31" spans="1:19" ht="14.25" customHeight="1" outlineLevel="1">
      <c r="A31" s="40" t="str">
        <f>dptos2!B28</f>
        <v>LO BARNECHEA</v>
      </c>
      <c r="B31" s="42">
        <v>133094453.134784</v>
      </c>
      <c r="C31" s="42">
        <v>23712</v>
      </c>
      <c r="D31" s="42">
        <v>0</v>
      </c>
      <c r="E31" s="42" t="s">
        <v>5</v>
      </c>
      <c r="F31" s="42">
        <v>122113606.384408</v>
      </c>
      <c r="G31" s="41">
        <f>dptos2!H28</f>
        <v>23410</v>
      </c>
      <c r="H31" s="36"/>
      <c r="I31" s="24">
        <f t="shared" si="0"/>
        <v>10980846.750376001</v>
      </c>
      <c r="J31" s="25">
        <f t="shared" si="1"/>
        <v>8.2504165213074354E-2</v>
      </c>
      <c r="L31" s="39" t="str">
        <f>Tabla3[[#This Row],[Comuna]]</f>
        <v>LO BARNECHEA</v>
      </c>
      <c r="M31" s="26">
        <v>133094453.134784</v>
      </c>
      <c r="N31" s="27">
        <v>122113606.384408</v>
      </c>
      <c r="O31" s="37">
        <f t="shared" si="9"/>
        <v>1174754.3114305809</v>
      </c>
      <c r="P31" s="38">
        <f>+Tabla5[[#This Row],[Contribuciones promedio 2014]]/Tabla5[[#This Row],[1S 2014]]</f>
        <v>8.8264708540551559E-3</v>
      </c>
      <c r="Q31" s="37">
        <f t="shared" si="10"/>
        <v>1101766.9246128961</v>
      </c>
      <c r="R31" s="38">
        <f t="shared" si="11"/>
        <v>72987.386817684863</v>
      </c>
      <c r="S31" s="25">
        <f t="shared" si="5"/>
        <v>6.2129916108844108E-2</v>
      </c>
    </row>
    <row r="32" spans="1:19" ht="0.75" hidden="1" customHeight="1" outlineLevel="1">
      <c r="A32" s="40" t="str">
        <f>dptos2!B29</f>
        <v>LO ESPEJO</v>
      </c>
      <c r="B32" s="42">
        <v>6517304.0637206798</v>
      </c>
      <c r="C32" s="42">
        <v>22426</v>
      </c>
      <c r="D32" s="42">
        <v>0</v>
      </c>
      <c r="E32" s="42" t="s">
        <v>32</v>
      </c>
      <c r="F32" s="42">
        <v>7561661.0766075104</v>
      </c>
      <c r="G32" s="41">
        <f>dptos2!H29</f>
        <v>22426</v>
      </c>
      <c r="H32" s="36"/>
      <c r="I32" s="24">
        <f t="shared" si="0"/>
        <v>-1044357.0128868306</v>
      </c>
      <c r="J32" s="25">
        <f t="shared" si="1"/>
        <v>-0.16024371468263443</v>
      </c>
      <c r="L32" s="39" t="str">
        <f>Tabla3[[#This Row],[Comuna]]</f>
        <v>LO ESPEJO</v>
      </c>
      <c r="M32" s="26">
        <v>6517304.0637206798</v>
      </c>
      <c r="N32" s="27">
        <v>7561661.0766075104</v>
      </c>
      <c r="O32" s="37"/>
      <c r="P32" s="38"/>
      <c r="Q32" s="37"/>
      <c r="R32" s="38"/>
      <c r="S32" s="25" t="str">
        <f t="shared" si="5"/>
        <v>No Analizado</v>
      </c>
    </row>
    <row r="33" spans="1:19" hidden="1" outlineLevel="1">
      <c r="A33" s="40" t="str">
        <f>dptos2!B30</f>
        <v>LO PRADO</v>
      </c>
      <c r="B33" s="42">
        <v>6827882.0663535995</v>
      </c>
      <c r="C33" s="42">
        <v>22998</v>
      </c>
      <c r="D33" s="42">
        <v>0</v>
      </c>
      <c r="E33" s="42" t="s">
        <v>33</v>
      </c>
      <c r="F33" s="42">
        <v>8445463.3561750595</v>
      </c>
      <c r="G33" s="41">
        <f>dptos2!H30</f>
        <v>23101</v>
      </c>
      <c r="H33" s="36"/>
      <c r="I33" s="24">
        <f t="shared" si="0"/>
        <v>-1617581.2898214599</v>
      </c>
      <c r="J33" s="25">
        <f t="shared" si="1"/>
        <v>-0.23690820580990529</v>
      </c>
      <c r="L33" s="39" t="str">
        <f>Tabla3[[#This Row],[Comuna]]</f>
        <v>LO PRADO</v>
      </c>
      <c r="M33" s="26">
        <v>6827882.0663535995</v>
      </c>
      <c r="N33" s="27">
        <v>8445463.3561750595</v>
      </c>
      <c r="O33" s="37"/>
      <c r="P33" s="38"/>
      <c r="Q33" s="37"/>
      <c r="R33" s="38"/>
      <c r="S33" s="25" t="str">
        <f t="shared" si="5"/>
        <v>No Analizado</v>
      </c>
    </row>
    <row r="34" spans="1:19" hidden="1" outlineLevel="1">
      <c r="A34" s="40" t="str">
        <f>dptos2!B31</f>
        <v>MACUL</v>
      </c>
      <c r="B34" s="42">
        <v>16739391.287538501</v>
      </c>
      <c r="C34" s="42">
        <v>33439</v>
      </c>
      <c r="D34" s="42">
        <v>0</v>
      </c>
      <c r="E34" s="42" t="s">
        <v>6</v>
      </c>
      <c r="F34" s="42">
        <v>16565358.005817501</v>
      </c>
      <c r="G34" s="41">
        <f>dptos2!H31</f>
        <v>33176</v>
      </c>
      <c r="H34" s="36"/>
      <c r="I34" s="24">
        <f t="shared" si="0"/>
        <v>174033.28172099963</v>
      </c>
      <c r="J34" s="25">
        <f t="shared" si="1"/>
        <v>1.039663143847753E-2</v>
      </c>
      <c r="L34" s="39" t="str">
        <f>Tabla3[[#This Row],[Comuna]]</f>
        <v>MACUL</v>
      </c>
      <c r="M34" s="26">
        <v>16739391.287538501</v>
      </c>
      <c r="N34" s="27">
        <v>16565358.005817501</v>
      </c>
      <c r="O34" s="37"/>
      <c r="P34" s="38"/>
      <c r="Q34" s="37"/>
      <c r="R34" s="38"/>
      <c r="S34" s="25" t="str">
        <f t="shared" si="5"/>
        <v>No Analizado</v>
      </c>
    </row>
    <row r="35" spans="1:19" hidden="1" outlineLevel="1">
      <c r="A35" s="40" t="str">
        <f>dptos2!B32</f>
        <v>MAIPU</v>
      </c>
      <c r="B35" s="42">
        <v>13430455.672030799</v>
      </c>
      <c r="C35" s="42">
        <v>149386</v>
      </c>
      <c r="D35" s="42">
        <v>0</v>
      </c>
      <c r="E35" s="42" t="s">
        <v>7</v>
      </c>
      <c r="F35" s="42">
        <v>12387749.4495748</v>
      </c>
      <c r="G35" s="41">
        <f>dptos2!H32</f>
        <v>148983</v>
      </c>
      <c r="H35" s="36"/>
      <c r="I35" s="24">
        <f t="shared" si="0"/>
        <v>1042706.2224559989</v>
      </c>
      <c r="J35" s="25">
        <f t="shared" si="1"/>
        <v>7.7637441939327201E-2</v>
      </c>
      <c r="L35" s="39" t="str">
        <f>Tabla3[[#This Row],[Comuna]]</f>
        <v>MAIPU</v>
      </c>
      <c r="M35" s="26">
        <v>13430455.672030799</v>
      </c>
      <c r="N35" s="27">
        <v>12387749.4495748</v>
      </c>
      <c r="O35" s="37"/>
      <c r="P35" s="38"/>
      <c r="Q35" s="37"/>
      <c r="R35" s="38"/>
      <c r="S35" s="25" t="str">
        <f t="shared" si="5"/>
        <v>No Analizado</v>
      </c>
    </row>
    <row r="36" spans="1:19" outlineLevel="1">
      <c r="A36" s="40" t="str">
        <f>dptos2!B33</f>
        <v>ÑUÑOA</v>
      </c>
      <c r="B36" s="42">
        <v>35053837.569362797</v>
      </c>
      <c r="C36" s="42">
        <v>77866</v>
      </c>
      <c r="D36" s="42">
        <v>0</v>
      </c>
      <c r="E36" s="42" t="s">
        <v>8</v>
      </c>
      <c r="F36" s="42">
        <v>30977295.318963401</v>
      </c>
      <c r="G36" s="41">
        <f>dptos2!H33</f>
        <v>76827</v>
      </c>
      <c r="H36" s="36"/>
      <c r="I36" s="24">
        <f t="shared" si="0"/>
        <v>4076542.2503993958</v>
      </c>
      <c r="J36" s="25">
        <f t="shared" si="1"/>
        <v>0.11629375078642776</v>
      </c>
      <c r="L36" s="39" t="str">
        <f>Tabla3[[#This Row],[Comuna]]</f>
        <v>ÑUÑOA</v>
      </c>
      <c r="M36" s="26">
        <v>35053837.569362797</v>
      </c>
      <c r="N36" s="27">
        <v>30977295.318963401</v>
      </c>
      <c r="O36" s="37">
        <f t="shared" si="9"/>
        <v>146683.04417975541</v>
      </c>
      <c r="P36" s="38">
        <f>+Tabla5[[#This Row],[Contribuciones promedio 2014]]/Tabla5[[#This Row],[1S 2014]]</f>
        <v>4.1845074420027838E-3</v>
      </c>
      <c r="Q36" s="37">
        <f t="shared" si="10"/>
        <v>121381.05318963401</v>
      </c>
      <c r="R36" s="38">
        <f t="shared" si="11"/>
        <v>25301.990990121398</v>
      </c>
      <c r="S36" s="25">
        <f t="shared" si="5"/>
        <v>0.17249431337895205</v>
      </c>
    </row>
    <row r="37" spans="1:19" ht="0.75" customHeight="1" outlineLevel="1">
      <c r="A37" s="40" t="str">
        <f>dptos2!B34</f>
        <v>PEDRO AGUIRRE CERDA</v>
      </c>
      <c r="B37" s="42">
        <v>8577108.8855755907</v>
      </c>
      <c r="C37" s="42">
        <v>25956</v>
      </c>
      <c r="D37" s="42">
        <v>0</v>
      </c>
      <c r="E37" s="42" t="s">
        <v>34</v>
      </c>
      <c r="F37" s="42">
        <v>9682714.0235004108</v>
      </c>
      <c r="G37" s="41">
        <f>dptos2!H34</f>
        <v>25957</v>
      </c>
      <c r="H37" s="36"/>
      <c r="I37" s="24">
        <f t="shared" si="0"/>
        <v>-1105605.1379248202</v>
      </c>
      <c r="J37" s="25">
        <f t="shared" si="1"/>
        <v>-0.12890184241267511</v>
      </c>
      <c r="L37" s="39" t="str">
        <f>Tabla3[[#This Row],[Comuna]]</f>
        <v>PEDRO AGUIRRE CERDA</v>
      </c>
      <c r="M37" s="26">
        <v>8577108.8855755907</v>
      </c>
      <c r="N37" s="27">
        <v>9682714.0235004108</v>
      </c>
      <c r="O37" s="37"/>
      <c r="P37" s="38"/>
      <c r="Q37" s="37"/>
      <c r="R37" s="38"/>
      <c r="S37" s="25" t="str">
        <f t="shared" si="5"/>
        <v>No Analizado</v>
      </c>
    </row>
    <row r="38" spans="1:19" outlineLevel="1">
      <c r="A38" s="40" t="str">
        <f>dptos2!B35</f>
        <v>PEÑALOLEN</v>
      </c>
      <c r="B38" s="42">
        <v>26958531.979832102</v>
      </c>
      <c r="C38" s="42">
        <v>51220</v>
      </c>
      <c r="D38" s="42">
        <v>0</v>
      </c>
      <c r="E38" s="42" t="s">
        <v>35</v>
      </c>
      <c r="F38" s="42">
        <v>22419473.036097001</v>
      </c>
      <c r="G38" s="41">
        <f>dptos2!H35</f>
        <v>50863</v>
      </c>
      <c r="H38" s="36"/>
      <c r="I38" s="24">
        <f t="shared" si="0"/>
        <v>4539058.9437351003</v>
      </c>
      <c r="J38" s="25">
        <f t="shared" si="1"/>
        <v>0.16837188861510735</v>
      </c>
      <c r="L38" s="39" t="str">
        <f>Tabla3[[#This Row],[Comuna]]</f>
        <v>PEÑALOLEN</v>
      </c>
      <c r="M38" s="26">
        <v>26958531.979832102</v>
      </c>
      <c r="N38" s="27">
        <v>22419473.036097001</v>
      </c>
      <c r="O38" s="37">
        <f t="shared" si="9"/>
        <v>67349.049402354591</v>
      </c>
      <c r="P38" s="38">
        <f>+Tabla5[[#This Row],[Contribuciones promedio 2014]]/Tabla5[[#This Row],[1S 2014]]</f>
        <v>2.4982461750045946E-3</v>
      </c>
      <c r="Q38" s="37">
        <f t="shared" si="10"/>
        <v>35802.830360970016</v>
      </c>
      <c r="R38" s="38">
        <f t="shared" si="11"/>
        <v>31546.219041384575</v>
      </c>
      <c r="S38" s="25">
        <f t="shared" si="5"/>
        <v>0.46839887602454688</v>
      </c>
    </row>
    <row r="39" spans="1:19" ht="0.75" customHeight="1" outlineLevel="1">
      <c r="A39" s="40" t="str">
        <f>dptos2!B36</f>
        <v>PUDAHUEL</v>
      </c>
      <c r="B39" s="42">
        <v>8395354.9589974806</v>
      </c>
      <c r="C39" s="42">
        <v>57216</v>
      </c>
      <c r="D39" s="42">
        <v>0</v>
      </c>
      <c r="E39" s="42" t="s">
        <v>36</v>
      </c>
      <c r="F39" s="42">
        <v>8621051.0033461191</v>
      </c>
      <c r="G39" s="41">
        <f>dptos2!H36</f>
        <v>57081</v>
      </c>
      <c r="H39" s="36"/>
      <c r="I39" s="24">
        <f t="shared" si="0"/>
        <v>-225696.0443486385</v>
      </c>
      <c r="J39" s="25">
        <f t="shared" si="1"/>
        <v>-2.6883442743151111E-2</v>
      </c>
      <c r="L39" s="39" t="str">
        <f>Tabla3[[#This Row],[Comuna]]</f>
        <v>PUDAHUEL</v>
      </c>
      <c r="M39" s="26">
        <v>8395354.9589974806</v>
      </c>
      <c r="N39" s="27">
        <v>8621051.0033461191</v>
      </c>
      <c r="O39" s="37"/>
      <c r="P39" s="38"/>
      <c r="Q39" s="37"/>
      <c r="R39" s="38"/>
      <c r="S39" s="25" t="str">
        <f t="shared" si="5"/>
        <v>No Analizado</v>
      </c>
    </row>
    <row r="40" spans="1:19" hidden="1" outlineLevel="1">
      <c r="A40" s="40" t="str">
        <f>dptos2!B37</f>
        <v>PUENTE ALTO</v>
      </c>
      <c r="B40" s="42">
        <v>9098227.0966951996</v>
      </c>
      <c r="C40" s="42">
        <v>160887</v>
      </c>
      <c r="D40" s="42">
        <v>0</v>
      </c>
      <c r="E40" s="42" t="s">
        <v>37</v>
      </c>
      <c r="F40" s="42">
        <v>9593697.8612726592</v>
      </c>
      <c r="G40" s="41">
        <f>dptos2!H37</f>
        <v>158880</v>
      </c>
      <c r="H40" s="36"/>
      <c r="I40" s="24">
        <f t="shared" si="0"/>
        <v>-495470.76457745954</v>
      </c>
      <c r="J40" s="25">
        <f t="shared" si="1"/>
        <v>-5.4457946511077104E-2</v>
      </c>
      <c r="L40" s="39" t="str">
        <f>Tabla3[[#This Row],[Comuna]]</f>
        <v>PUENTE ALTO</v>
      </c>
      <c r="M40" s="26">
        <v>9098227.0966951996</v>
      </c>
      <c r="N40" s="27">
        <v>9593697.8612726592</v>
      </c>
      <c r="O40" s="37"/>
      <c r="P40" s="38"/>
      <c r="Q40" s="37"/>
      <c r="R40" s="38"/>
      <c r="S40" s="25" t="str">
        <f t="shared" si="5"/>
        <v>No Analizado</v>
      </c>
    </row>
    <row r="41" spans="1:19" hidden="1" outlineLevel="1">
      <c r="A41" s="40" t="str">
        <f>dptos2!B38</f>
        <v>QUILICURA</v>
      </c>
      <c r="B41" s="42">
        <v>9878947.6046792008</v>
      </c>
      <c r="C41" s="42">
        <v>55565</v>
      </c>
      <c r="D41" s="42">
        <v>0</v>
      </c>
      <c r="E41" s="42" t="s">
        <v>38</v>
      </c>
      <c r="F41" s="42">
        <v>11212332.9156578</v>
      </c>
      <c r="G41" s="41">
        <f>dptos2!H38</f>
        <v>55180</v>
      </c>
      <c r="H41" s="36"/>
      <c r="I41" s="24">
        <f t="shared" si="0"/>
        <v>-1333385.3109785989</v>
      </c>
      <c r="J41" s="25">
        <f t="shared" si="1"/>
        <v>-0.13497240438313854</v>
      </c>
      <c r="L41" s="39" t="str">
        <f>Tabla3[[#This Row],[Comuna]]</f>
        <v>QUILICURA</v>
      </c>
      <c r="M41" s="26">
        <v>9878947.6046792008</v>
      </c>
      <c r="N41" s="27">
        <v>11212332.9156578</v>
      </c>
      <c r="O41" s="37"/>
      <c r="P41" s="38"/>
      <c r="Q41" s="37"/>
      <c r="R41" s="38"/>
      <c r="S41" s="25" t="str">
        <f t="shared" si="5"/>
        <v>No Analizado</v>
      </c>
    </row>
    <row r="42" spans="1:19" hidden="1" outlineLevel="1">
      <c r="A42" s="40" t="str">
        <f>dptos2!B39</f>
        <v>QUINTA NORMAL</v>
      </c>
      <c r="B42" s="42">
        <v>12120410.891615</v>
      </c>
      <c r="C42" s="42">
        <v>25963</v>
      </c>
      <c r="D42" s="42">
        <v>0</v>
      </c>
      <c r="E42" s="42" t="s">
        <v>39</v>
      </c>
      <c r="F42" s="42">
        <v>11687259.6815855</v>
      </c>
      <c r="G42" s="41">
        <f>dptos2!H39</f>
        <v>25002</v>
      </c>
      <c r="H42" s="36"/>
      <c r="I42" s="24">
        <f t="shared" si="0"/>
        <v>433151.21002949961</v>
      </c>
      <c r="J42" s="25">
        <f t="shared" si="1"/>
        <v>3.5737337116941902E-2</v>
      </c>
      <c r="L42" s="39" t="str">
        <f>Tabla3[[#This Row],[Comuna]]</f>
        <v>QUINTA NORMAL</v>
      </c>
      <c r="M42" s="26">
        <v>12120410.891615</v>
      </c>
      <c r="N42" s="27">
        <v>11687259.6815855</v>
      </c>
      <c r="O42" s="37"/>
      <c r="P42" s="38"/>
      <c r="Q42" s="37"/>
      <c r="R42" s="38"/>
      <c r="S42" s="25" t="str">
        <f t="shared" si="5"/>
        <v>No Analizado</v>
      </c>
    </row>
    <row r="43" spans="1:19" hidden="1" outlineLevel="1">
      <c r="A43" s="40" t="str">
        <f>dptos2!B40</f>
        <v>RECOLETA</v>
      </c>
      <c r="B43" s="42">
        <v>14279415.2172678</v>
      </c>
      <c r="C43" s="42">
        <v>36959</v>
      </c>
      <c r="D43" s="42">
        <v>0</v>
      </c>
      <c r="E43" s="42" t="s">
        <v>40</v>
      </c>
      <c r="F43" s="42">
        <v>14707598.463032899</v>
      </c>
      <c r="G43" s="41">
        <f>dptos2!H40</f>
        <v>36803</v>
      </c>
      <c r="H43" s="36"/>
      <c r="I43" s="24">
        <f t="shared" si="0"/>
        <v>-428183.2457650993</v>
      </c>
      <c r="J43" s="25">
        <f t="shared" si="1"/>
        <v>-2.9986049095855564E-2</v>
      </c>
      <c r="L43" s="39" t="str">
        <f>Tabla3[[#This Row],[Comuna]]</f>
        <v>RECOLETA</v>
      </c>
      <c r="M43" s="26">
        <v>14279415.2172678</v>
      </c>
      <c r="N43" s="27">
        <v>14707598.463032899</v>
      </c>
      <c r="O43" s="37"/>
      <c r="P43" s="38"/>
      <c r="Q43" s="37"/>
      <c r="R43" s="38"/>
      <c r="S43" s="25" t="str">
        <f t="shared" si="5"/>
        <v>No Analizado</v>
      </c>
    </row>
    <row r="44" spans="1:19" hidden="1" outlineLevel="1">
      <c r="A44" s="40" t="str">
        <f>dptos2!B41</f>
        <v>SAN JOAQUIN</v>
      </c>
      <c r="B44" s="42">
        <v>11942830.728570201</v>
      </c>
      <c r="C44" s="42">
        <v>24032</v>
      </c>
      <c r="D44" s="42">
        <v>0</v>
      </c>
      <c r="E44" s="42" t="s">
        <v>41</v>
      </c>
      <c r="F44" s="42">
        <v>12604375.504473399</v>
      </c>
      <c r="G44" s="41">
        <f>dptos2!H41</f>
        <v>24031</v>
      </c>
      <c r="H44" s="36"/>
      <c r="I44" s="24">
        <f t="shared" si="0"/>
        <v>-661544.77590319887</v>
      </c>
      <c r="J44" s="25">
        <f t="shared" si="1"/>
        <v>-5.5392627672484748E-2</v>
      </c>
      <c r="L44" s="39" t="str">
        <f>Tabla3[[#This Row],[Comuna]]</f>
        <v>SAN JOAQUIN</v>
      </c>
      <c r="M44" s="26">
        <v>11942830.728570201</v>
      </c>
      <c r="N44" s="27">
        <v>12604375.504473399</v>
      </c>
      <c r="O44" s="37"/>
      <c r="P44" s="38"/>
      <c r="Q44" s="37"/>
      <c r="R44" s="38"/>
      <c r="S44" s="25" t="str">
        <f t="shared" si="5"/>
        <v>No Analizado</v>
      </c>
    </row>
    <row r="45" spans="1:19" outlineLevel="1">
      <c r="A45" s="40" t="str">
        <f>dptos2!B42</f>
        <v>SAN MIGUEL</v>
      </c>
      <c r="B45" s="42">
        <v>27892144.961245</v>
      </c>
      <c r="C45" s="42">
        <v>29880</v>
      </c>
      <c r="D45" s="42">
        <v>0</v>
      </c>
      <c r="E45" s="42" t="s">
        <v>42</v>
      </c>
      <c r="F45" s="42">
        <v>25610695.5236995</v>
      </c>
      <c r="G45" s="41">
        <f>dptos2!H42</f>
        <v>29431</v>
      </c>
      <c r="H45" s="36"/>
      <c r="I45" s="24">
        <f t="shared" si="0"/>
        <v>2281449.4375455007</v>
      </c>
      <c r="J45" s="25">
        <f t="shared" si="1"/>
        <v>8.1795410167109117E-2</v>
      </c>
      <c r="L45" s="39" t="str">
        <f>Tabla3[[#This Row],[Comuna]]</f>
        <v>SAN MIGUEL</v>
      </c>
      <c r="M45" s="26">
        <v>27892144.961245</v>
      </c>
      <c r="N45" s="27">
        <v>25610695.5236995</v>
      </c>
      <c r="O45" s="37">
        <f t="shared" si="9"/>
        <v>76498.456620201003</v>
      </c>
      <c r="P45" s="38">
        <f>+Tabla5[[#This Row],[Contribuciones promedio 2014]]/Tabla5[[#This Row],[1S 2014]]</f>
        <v>2.7426523390901808E-3</v>
      </c>
      <c r="Q45" s="37">
        <f t="shared" si="10"/>
        <v>67715.055236995002</v>
      </c>
      <c r="R45" s="38">
        <f t="shared" si="11"/>
        <v>8783.4013832060009</v>
      </c>
      <c r="S45" s="25">
        <f t="shared" si="5"/>
        <v>0.11481802079764525</v>
      </c>
    </row>
    <row r="46" spans="1:19" ht="0.75" customHeight="1" outlineLevel="1">
      <c r="A46" s="40" t="str">
        <f>dptos2!B43</f>
        <v>SAN RAMON</v>
      </c>
      <c r="B46" s="42">
        <v>6686542.2953797104</v>
      </c>
      <c r="C46" s="42">
        <v>18830</v>
      </c>
      <c r="D46" s="42">
        <v>0</v>
      </c>
      <c r="E46" s="42" t="s">
        <v>43</v>
      </c>
      <c r="F46" s="42">
        <v>8476090.5575616006</v>
      </c>
      <c r="G46" s="41">
        <f>dptos2!H43</f>
        <v>18832</v>
      </c>
      <c r="H46" s="36"/>
      <c r="I46" s="24">
        <f t="shared" si="0"/>
        <v>-1789548.2621818902</v>
      </c>
      <c r="J46" s="25">
        <f t="shared" si="1"/>
        <v>-0.26763432924344743</v>
      </c>
      <c r="L46" s="39" t="str">
        <f>Tabla3[[#This Row],[Comuna]]</f>
        <v>SAN RAMON</v>
      </c>
      <c r="M46" s="26">
        <v>6686542.2953797104</v>
      </c>
      <c r="N46" s="27">
        <v>8476090.5575616006</v>
      </c>
      <c r="O46" s="37"/>
      <c r="P46" s="38"/>
      <c r="Q46" s="37"/>
      <c r="R46" s="38"/>
      <c r="S46" s="25" t="str">
        <f t="shared" si="5"/>
        <v>No Analizado</v>
      </c>
    </row>
    <row r="47" spans="1:19" outlineLevel="1">
      <c r="A47" s="40" t="str">
        <f>dptos2!B44</f>
        <v>SANTIAGO</v>
      </c>
      <c r="B47" s="42">
        <v>27127364.015044801</v>
      </c>
      <c r="C47" s="42">
        <v>88137</v>
      </c>
      <c r="D47" s="42">
        <v>0</v>
      </c>
      <c r="E47" s="42" t="s">
        <v>19</v>
      </c>
      <c r="F47" s="42">
        <v>24008791.294491202</v>
      </c>
      <c r="G47" s="41">
        <f>dptos2!H44</f>
        <v>87242</v>
      </c>
      <c r="H47" s="36"/>
      <c r="I47" s="24">
        <f t="shared" si="0"/>
        <v>3118572.7205535993</v>
      </c>
      <c r="J47" s="25">
        <f t="shared" si="1"/>
        <v>0.11496040377620335</v>
      </c>
      <c r="L47" s="39" t="str">
        <f>Tabla3[[#This Row],[Comuna]]</f>
        <v>SANTIAGO</v>
      </c>
      <c r="M47" s="26">
        <v>27127364.015044801</v>
      </c>
      <c r="N47" s="27">
        <v>24008791.294491202</v>
      </c>
      <c r="O47" s="37">
        <f t="shared" si="9"/>
        <v>69003.603347439042</v>
      </c>
      <c r="P47" s="38">
        <f>+Tabla5[[#This Row],[Contribuciones promedio 2014]]/Tabla5[[#This Row],[1S 2014]]</f>
        <v>2.543689954879867E-3</v>
      </c>
      <c r="Q47" s="37">
        <f t="shared" si="10"/>
        <v>51696.012944912014</v>
      </c>
      <c r="R47" s="38">
        <f t="shared" si="11"/>
        <v>17307.590402527028</v>
      </c>
      <c r="S47" s="25">
        <f t="shared" si="5"/>
        <v>0.25082154500514753</v>
      </c>
    </row>
    <row r="48" spans="1:19" outlineLevel="1">
      <c r="A48" s="40" t="str">
        <f>dptos2!B45</f>
        <v>VITACURA</v>
      </c>
      <c r="B48" s="42">
        <v>112898171.00507</v>
      </c>
      <c r="C48" s="42">
        <v>29389</v>
      </c>
      <c r="D48" s="42">
        <v>0</v>
      </c>
      <c r="E48" s="42" t="s">
        <v>13</v>
      </c>
      <c r="F48" s="42">
        <v>101976197.858991</v>
      </c>
      <c r="G48" s="41">
        <f>dptos2!H45</f>
        <v>29367</v>
      </c>
      <c r="H48" s="36"/>
      <c r="I48" s="24">
        <f t="shared" si="0"/>
        <v>10921973.146079004</v>
      </c>
      <c r="J48" s="25">
        <f t="shared" si="1"/>
        <v>9.6741807673647096E-2</v>
      </c>
      <c r="L48" s="39" t="str">
        <f>Tabla3[[#This Row],[Comuna]]</f>
        <v>VITACURA</v>
      </c>
      <c r="M48" s="26">
        <v>112898171.00507</v>
      </c>
      <c r="N48" s="27">
        <v>101976197.858991</v>
      </c>
      <c r="O48" s="37">
        <f t="shared" si="9"/>
        <v>943910.80668795004</v>
      </c>
      <c r="P48" s="38">
        <f>+Tabla5[[#This Row],[Contribuciones promedio 2014]]/Tabla5[[#This Row],[1S 2014]]</f>
        <v>8.3607271781715679E-3</v>
      </c>
      <c r="Q48" s="37">
        <f t="shared" si="10"/>
        <v>860118.02230789198</v>
      </c>
      <c r="R48" s="38">
        <f t="shared" si="11"/>
        <v>83792.784380058059</v>
      </c>
      <c r="S48" s="25">
        <f t="shared" si="5"/>
        <v>8.8771930341676186E-2</v>
      </c>
    </row>
    <row r="49" spans="1:20" s="34" customFormat="1" outlineLevel="1">
      <c r="A49" s="47" t="s">
        <v>61</v>
      </c>
      <c r="B49" s="30">
        <v>76226378.799999997</v>
      </c>
      <c r="C49" s="31">
        <v>0</v>
      </c>
      <c r="D49" s="30">
        <v>0</v>
      </c>
      <c r="E49" s="30">
        <v>0</v>
      </c>
      <c r="F49" s="30">
        <v>70660838.708301604</v>
      </c>
      <c r="G49" s="31">
        <f>dptos2!H46</f>
        <v>0</v>
      </c>
      <c r="H49" s="13"/>
      <c r="I49" s="30">
        <f t="shared" ref="I49:I50" si="12">B49-F49</f>
        <v>5565540.0916983932</v>
      </c>
      <c r="J49" s="33">
        <f t="shared" ref="J49:J50" si="13">I49/B49</f>
        <v>7.3013308244657071E-2</v>
      </c>
      <c r="L49" s="48" t="str">
        <f>Tabla3[[#This Row],[Comuna]]</f>
        <v>LAS CONDES</v>
      </c>
      <c r="M49" s="49">
        <v>76226378.799999997</v>
      </c>
      <c r="N49" s="37">
        <v>70660838.708301604</v>
      </c>
      <c r="O49" s="37">
        <f t="shared" si="9"/>
        <v>550173.94823999994</v>
      </c>
      <c r="P49" s="50">
        <f>+Tabla5[[#This Row],[Contribuciones promedio 2014]]/Tabla5[[#This Row],[1S 2014]]</f>
        <v>7.2176319654843682E-3</v>
      </c>
      <c r="Q49" s="37">
        <f t="shared" si="10"/>
        <v>518216.48708301602</v>
      </c>
      <c r="R49" s="38">
        <f t="shared" si="11"/>
        <v>31957.461156983918</v>
      </c>
      <c r="S49" s="33">
        <f t="shared" si="5"/>
        <v>5.8086103966237368E-2</v>
      </c>
    </row>
    <row r="50" spans="1:20" s="34" customFormat="1" outlineLevel="1">
      <c r="A50" s="47" t="s">
        <v>62</v>
      </c>
      <c r="B50" s="30">
        <v>66316949.555999994</v>
      </c>
      <c r="C50" s="31">
        <v>0</v>
      </c>
      <c r="D50" s="30">
        <v>0</v>
      </c>
      <c r="E50" s="30">
        <v>0</v>
      </c>
      <c r="F50" s="30">
        <v>60061712.902056359</v>
      </c>
      <c r="G50" s="31">
        <f>dptos2!H47</f>
        <v>0</v>
      </c>
      <c r="H50" s="51"/>
      <c r="I50" s="30">
        <f t="shared" si="12"/>
        <v>6255236.6539436355</v>
      </c>
      <c r="J50" s="33">
        <f t="shared" si="13"/>
        <v>9.4323347135584532E-2</v>
      </c>
      <c r="L50" s="48" t="str">
        <f>Tabla3[[#This Row],[Comuna]]</f>
        <v>PROVIDENCIA</v>
      </c>
      <c r="M50" s="49">
        <v>66316949.555999994</v>
      </c>
      <c r="N50" s="37">
        <v>60061712.902056359</v>
      </c>
      <c r="O50" s="37">
        <f t="shared" ref="O50" si="14">IF(IF(M50&lt;=$P$3,0,IF((M50-$P$3)&lt;$P$4,(M50-$P$3)*$O$3,((M50-$P$3)-$P$4)*$O$4+$P$4*$O$3))&lt;1000,0,IF(M50&lt;=$P$3,0,IF((M50-$P$3)&lt;$P$4,(M50-$P$3)*$O$3,((M50-$P$3)-$P$4)*$O$4+$P$4*$O$3)))</f>
        <v>453061.5416487999</v>
      </c>
      <c r="P50" s="50">
        <f>+Tabla5[[#This Row],[Contribuciones promedio 2014]]/Tabla5[[#This Row],[1S 2014]]</f>
        <v>6.831760879867089E-3</v>
      </c>
      <c r="Q50" s="37">
        <f t="shared" ref="Q50" si="15">IF(N50&lt;=$R$3,0,IF((N50-$R$3)&lt;$R$4,(N50-$R$3)*$Q$3,((N50-$R$3)-$R$4)*$Q$4+$R$4*$Q$3))</f>
        <v>412225.22902056359</v>
      </c>
      <c r="R50" s="38">
        <f t="shared" ref="R50" si="16">O50-Q50</f>
        <v>40836.312628236308</v>
      </c>
      <c r="S50" s="33">
        <f t="shared" si="5"/>
        <v>9.0134140451699207E-2</v>
      </c>
    </row>
    <row r="51" spans="1:20" ht="10.5" customHeight="1">
      <c r="B51" s="27"/>
      <c r="C51" s="27"/>
      <c r="D51" s="27"/>
      <c r="E51" s="27"/>
      <c r="F51" s="27"/>
      <c r="L51" s="66"/>
      <c r="M51" s="66"/>
      <c r="N51" s="66"/>
      <c r="O51" s="66"/>
      <c r="P51" s="66"/>
      <c r="Q51" s="66"/>
      <c r="R51" s="66"/>
      <c r="S51" s="66"/>
      <c r="T51" s="34"/>
    </row>
    <row r="52" spans="1:20" ht="45" outlineLevel="1">
      <c r="A52" s="68" t="s">
        <v>69</v>
      </c>
      <c r="B52" s="44">
        <f>AVERAGE(B6:B18)</f>
        <v>18068220.926092908</v>
      </c>
      <c r="C52" s="44">
        <f>AVERAGE(C6:C18)</f>
        <v>61847.615384615383</v>
      </c>
      <c r="D52" s="27"/>
      <c r="E52" s="44" t="e">
        <f>AVERAGE(E6:E18)</f>
        <v>#DIV/0!</v>
      </c>
      <c r="F52" s="44">
        <f>AVERAGE(F6:F18)</f>
        <v>15820375.85682548</v>
      </c>
      <c r="G52" s="43"/>
      <c r="H52" s="46"/>
      <c r="I52" s="44">
        <f>B52-F52</f>
        <v>2247845.0692674275</v>
      </c>
      <c r="J52" s="45">
        <f t="shared" ref="J52" si="17">I52/B52</f>
        <v>0.12440876600203848</v>
      </c>
      <c r="L52" s="68" t="s">
        <v>69</v>
      </c>
      <c r="M52" s="44">
        <f>AVERAGE(M6:M18)</f>
        <v>18068220.926092908</v>
      </c>
      <c r="N52" s="44">
        <f>AVERAGE(N6:N18)</f>
        <v>15820375.85682548</v>
      </c>
      <c r="O52" s="44">
        <f>AVERAGE(O6:O18)</f>
        <v>52411.891327141959</v>
      </c>
      <c r="P52" s="44">
        <f>AVERAGE(P6:P18)</f>
        <v>1.9998345351695864E-3</v>
      </c>
      <c r="Q52" s="44">
        <f>AVERAGE(Q6:Q18)</f>
        <v>31805.572081063499</v>
      </c>
      <c r="R52" s="44">
        <f>O52-Q52</f>
        <v>20606.319246078459</v>
      </c>
      <c r="S52" s="65">
        <f>AVERAGE(S6:S17)</f>
        <v>0.49802037194277687</v>
      </c>
      <c r="T52" s="34"/>
    </row>
    <row r="53" spans="1:20" outlineLevel="1">
      <c r="A53" s="73"/>
      <c r="D53" s="27"/>
      <c r="H53" s="35"/>
      <c r="L53" s="73"/>
      <c r="S53" s="64"/>
      <c r="T53" s="34"/>
    </row>
    <row r="54" spans="1:20" ht="30">
      <c r="A54" s="68" t="s">
        <v>70</v>
      </c>
      <c r="B54" s="44">
        <f>AVERAGE(B19:B50)</f>
        <v>25211538.294142101</v>
      </c>
      <c r="C54" s="44">
        <f>AVERAGE(C19:F48)</f>
        <v>7085368.0489233332</v>
      </c>
      <c r="D54" s="27"/>
      <c r="E54" s="44">
        <f>AVERAGE(F19:F48)</f>
        <v>21211970.046769999</v>
      </c>
      <c r="F54" s="44">
        <f>AVERAGE(F19:F50)</f>
        <v>23971301.656670559</v>
      </c>
      <c r="G54" s="43"/>
      <c r="H54" s="46"/>
      <c r="I54" s="44">
        <f>B54-F54</f>
        <v>1240236.6374715418</v>
      </c>
      <c r="J54" s="45">
        <f t="shared" ref="J54" si="18">I54/B54</f>
        <v>4.9193215542889371E-2</v>
      </c>
      <c r="L54" s="68" t="s">
        <v>70</v>
      </c>
      <c r="M54" s="44">
        <f>AVERAGE(M8:M20)</f>
        <v>16537768.77892375</v>
      </c>
      <c r="N54" s="44">
        <f>AVERAGE(N8:N20)</f>
        <v>14931172.166746734</v>
      </c>
      <c r="O54" s="44">
        <f>AVERAGE(O19:O50)</f>
        <v>386283.55850603431</v>
      </c>
      <c r="P54" s="44">
        <f>AVERAGE(P8:P20)</f>
        <v>2.0498473770199244E-3</v>
      </c>
      <c r="Q54" s="44">
        <f>AVERAGE(Q19:Q50)</f>
        <v>352623.76017765689</v>
      </c>
      <c r="R54" s="44">
        <f>O54-Q54</f>
        <v>33659.798328377423</v>
      </c>
      <c r="S54" s="65">
        <f>1-Q54/O54</f>
        <v>8.7137538181945695E-2</v>
      </c>
      <c r="T54" s="34"/>
    </row>
    <row r="55" spans="1:20">
      <c r="T55" s="34"/>
    </row>
    <row r="56" spans="1:20">
      <c r="T56" s="34"/>
    </row>
  </sheetData>
  <mergeCells count="1">
    <mergeCell ref="E3:G3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opLeftCell="A43" workbookViewId="0">
      <selection activeCell="B45" sqref="B45:D47"/>
    </sheetView>
  </sheetViews>
  <sheetFormatPr baseColWidth="10" defaultRowHeight="15"/>
  <cols>
    <col min="1" max="1" width="4.140625" customWidth="1"/>
    <col min="2" max="2" width="21.7109375" bestFit="1" customWidth="1"/>
    <col min="3" max="3" width="20" bestFit="1" customWidth="1"/>
    <col min="4" max="4" width="9" bestFit="1" customWidth="1"/>
    <col min="6" max="6" width="21.7109375" bestFit="1" customWidth="1"/>
    <col min="7" max="7" width="20" bestFit="1" customWidth="1"/>
    <col min="8" max="8" width="9" bestFit="1" customWidth="1"/>
  </cols>
  <sheetData>
    <row r="1" spans="1:8">
      <c r="B1" s="83">
        <v>2014</v>
      </c>
      <c r="C1" s="83"/>
      <c r="D1" s="83"/>
      <c r="F1" s="83">
        <v>2013</v>
      </c>
      <c r="G1" s="83"/>
      <c r="H1" s="83"/>
    </row>
    <row r="2" spans="1:8">
      <c r="B2" s="2" t="s">
        <v>14</v>
      </c>
      <c r="C2" s="2" t="s">
        <v>16</v>
      </c>
      <c r="D2" s="2" t="s">
        <v>17</v>
      </c>
      <c r="F2" s="2" t="s">
        <v>14</v>
      </c>
      <c r="G2" s="2" t="s">
        <v>16</v>
      </c>
      <c r="H2" s="2" t="s">
        <v>17</v>
      </c>
    </row>
    <row r="3" spans="1:8">
      <c r="A3">
        <v>15</v>
      </c>
      <c r="B3" s="1" t="s">
        <v>20</v>
      </c>
      <c r="C3" s="3">
        <v>9842471.8334224708</v>
      </c>
      <c r="D3" s="3">
        <v>43007</v>
      </c>
      <c r="F3" s="1" t="s">
        <v>20</v>
      </c>
      <c r="G3" s="3">
        <v>8486717.8171246108</v>
      </c>
      <c r="H3" s="3">
        <v>42909</v>
      </c>
    </row>
    <row r="4" spans="1:8">
      <c r="A4">
        <v>1</v>
      </c>
      <c r="B4" s="1" t="s">
        <v>2</v>
      </c>
      <c r="C4" s="3">
        <v>22255734.463820301</v>
      </c>
      <c r="D4" s="3">
        <v>28317</v>
      </c>
      <c r="F4" s="1" t="s">
        <v>2</v>
      </c>
      <c r="G4" s="3">
        <v>18491373.477459699</v>
      </c>
      <c r="H4" s="3">
        <v>28327</v>
      </c>
    </row>
    <row r="5" spans="1:8">
      <c r="A5">
        <v>2</v>
      </c>
      <c r="B5" s="1" t="s">
        <v>0</v>
      </c>
      <c r="C5" s="3">
        <v>18377758.523064401</v>
      </c>
      <c r="D5" s="3">
        <v>63648</v>
      </c>
      <c r="F5" s="1" t="s">
        <v>0</v>
      </c>
      <c r="G5" s="3">
        <v>15692240.816307601</v>
      </c>
      <c r="H5" s="3">
        <v>63443</v>
      </c>
    </row>
    <row r="6" spans="1:8">
      <c r="A6">
        <v>3</v>
      </c>
      <c r="B6" s="1" t="s">
        <v>1</v>
      </c>
      <c r="C6" s="3">
        <v>14318837.911785901</v>
      </c>
      <c r="D6" s="3">
        <v>40175</v>
      </c>
      <c r="F6" s="1" t="s">
        <v>1</v>
      </c>
      <c r="G6" s="3">
        <v>10725649.986083699</v>
      </c>
      <c r="H6" s="3">
        <v>40097</v>
      </c>
    </row>
    <row r="7" spans="1:8">
      <c r="A7">
        <v>4</v>
      </c>
      <c r="B7" s="1" t="s">
        <v>23</v>
      </c>
      <c r="C7" s="3">
        <v>11929126.1764396</v>
      </c>
      <c r="D7" s="3">
        <v>56909</v>
      </c>
      <c r="F7" s="1" t="s">
        <v>23</v>
      </c>
      <c r="G7" s="3">
        <v>11157684.445607999</v>
      </c>
      <c r="H7" s="3">
        <v>56534</v>
      </c>
    </row>
    <row r="8" spans="1:8">
      <c r="A8">
        <v>4</v>
      </c>
      <c r="B8" s="1" t="s">
        <v>4</v>
      </c>
      <c r="C8" s="3">
        <v>17397189.322937202</v>
      </c>
      <c r="D8" s="3">
        <v>55726</v>
      </c>
      <c r="F8" s="1" t="s">
        <v>4</v>
      </c>
      <c r="G8" s="3">
        <v>14687112.050081201</v>
      </c>
      <c r="H8" s="3">
        <v>55410</v>
      </c>
    </row>
    <row r="9" spans="1:8">
      <c r="A9">
        <v>5</v>
      </c>
      <c r="B9" s="1" t="s">
        <v>45</v>
      </c>
      <c r="C9" s="3">
        <v>12956696.5213673</v>
      </c>
      <c r="D9" s="3">
        <v>49468</v>
      </c>
      <c r="F9" s="1" t="s">
        <v>45</v>
      </c>
      <c r="G9" s="3">
        <v>13040965.321534799</v>
      </c>
      <c r="H9" s="3">
        <v>49413</v>
      </c>
    </row>
    <row r="10" spans="1:8">
      <c r="A10">
        <v>5</v>
      </c>
      <c r="B10" s="1" t="s">
        <v>12</v>
      </c>
      <c r="C10" s="3">
        <v>22860081.935089599</v>
      </c>
      <c r="D10" s="3">
        <v>51132</v>
      </c>
      <c r="F10" s="1" t="s">
        <v>12</v>
      </c>
      <c r="G10" s="3">
        <v>21115887.076281302</v>
      </c>
      <c r="H10" s="3">
        <v>51179</v>
      </c>
    </row>
    <row r="11" spans="1:8">
      <c r="A11">
        <v>6</v>
      </c>
      <c r="B11" s="1" t="s">
        <v>11</v>
      </c>
      <c r="C11" s="3">
        <v>14420977.9678644</v>
      </c>
      <c r="D11" s="3">
        <v>56884</v>
      </c>
      <c r="F11" s="1" t="s">
        <v>11</v>
      </c>
      <c r="G11" s="3">
        <v>13850218.7765608</v>
      </c>
      <c r="H11" s="3">
        <v>56606</v>
      </c>
    </row>
    <row r="12" spans="1:8">
      <c r="A12">
        <v>8</v>
      </c>
      <c r="B12" s="1" t="s">
        <v>15</v>
      </c>
      <c r="C12" s="3">
        <v>22316882.045278199</v>
      </c>
      <c r="D12" s="3">
        <v>32996</v>
      </c>
      <c r="F12" s="1" t="s">
        <v>15</v>
      </c>
      <c r="G12" s="3">
        <v>20424446.9862349</v>
      </c>
      <c r="H12" s="3">
        <v>32982</v>
      </c>
    </row>
    <row r="13" spans="1:8">
      <c r="A13">
        <v>10</v>
      </c>
      <c r="B13" s="1" t="s">
        <v>9</v>
      </c>
      <c r="C13" s="3">
        <v>13731215.0990957</v>
      </c>
      <c r="D13" s="3">
        <v>55956</v>
      </c>
      <c r="F13" s="1" t="s">
        <v>9</v>
      </c>
      <c r="G13" s="3">
        <v>12591767.3939758</v>
      </c>
      <c r="H13" s="3">
        <v>55808</v>
      </c>
    </row>
    <row r="14" spans="1:8">
      <c r="A14">
        <v>14</v>
      </c>
      <c r="B14" s="1" t="s">
        <v>44</v>
      </c>
      <c r="C14" s="3">
        <v>15237730.375873201</v>
      </c>
      <c r="D14" s="3">
        <v>35786</v>
      </c>
      <c r="F14" s="1" t="s">
        <v>44</v>
      </c>
      <c r="G14" s="3">
        <v>12653915.0650941</v>
      </c>
      <c r="H14" s="3">
        <v>35441</v>
      </c>
    </row>
    <row r="15" spans="1:8">
      <c r="A15">
        <v>12</v>
      </c>
      <c r="B15" s="1" t="s">
        <v>10</v>
      </c>
      <c r="C15" s="3">
        <v>16467921.223502601</v>
      </c>
      <c r="D15" s="3">
        <v>35928</v>
      </c>
      <c r="F15" s="1" t="s">
        <v>10</v>
      </c>
      <c r="G15" s="3">
        <v>12239566.036191899</v>
      </c>
      <c r="H15" s="3">
        <v>35892</v>
      </c>
    </row>
    <row r="16" spans="1:8">
      <c r="A16">
        <v>13</v>
      </c>
      <c r="B16" s="1" t="s">
        <v>21</v>
      </c>
      <c r="C16" s="3">
        <v>10881071.240075201</v>
      </c>
      <c r="D16" s="3">
        <v>15416</v>
      </c>
      <c r="F16" s="1" t="s">
        <v>21</v>
      </c>
      <c r="G16" s="3">
        <v>12687118.101245301</v>
      </c>
      <c r="H16" s="3">
        <v>15418</v>
      </c>
    </row>
    <row r="17" spans="1:8">
      <c r="A17">
        <v>13</v>
      </c>
      <c r="B17" s="1" t="s">
        <v>22</v>
      </c>
      <c r="C17" s="3">
        <v>5715684.6740316497</v>
      </c>
      <c r="D17" s="3">
        <v>25843</v>
      </c>
      <c r="F17" s="1" t="s">
        <v>22</v>
      </c>
      <c r="G17" s="3">
        <v>6749899.2256688597</v>
      </c>
      <c r="H17" s="3">
        <v>25790</v>
      </c>
    </row>
    <row r="18" spans="1:8">
      <c r="A18">
        <v>13</v>
      </c>
      <c r="B18" s="1" t="s">
        <v>24</v>
      </c>
      <c r="C18" s="3">
        <v>8007211.8937948197</v>
      </c>
      <c r="D18" s="3">
        <v>32908</v>
      </c>
      <c r="F18" s="1" t="s">
        <v>24</v>
      </c>
      <c r="G18" s="3">
        <v>9114778.8995775208</v>
      </c>
      <c r="H18" s="3">
        <v>32901</v>
      </c>
    </row>
    <row r="19" spans="1:8">
      <c r="A19">
        <v>13</v>
      </c>
      <c r="B19" s="1" t="s">
        <v>25</v>
      </c>
      <c r="C19" s="3">
        <v>11516748.2728328</v>
      </c>
      <c r="D19" s="3">
        <v>22391</v>
      </c>
      <c r="F19" s="1" t="s">
        <v>25</v>
      </c>
      <c r="G19" s="3">
        <v>12735628.790764101</v>
      </c>
      <c r="H19" s="3">
        <v>22391</v>
      </c>
    </row>
    <row r="20" spans="1:8">
      <c r="A20">
        <v>13</v>
      </c>
      <c r="B20" s="1" t="s">
        <v>26</v>
      </c>
      <c r="C20" s="3">
        <v>3583798.8692063498</v>
      </c>
      <c r="D20" s="3">
        <v>1575</v>
      </c>
      <c r="F20" s="1" t="s">
        <v>26</v>
      </c>
      <c r="G20" s="3">
        <v>2737532.4415917802</v>
      </c>
      <c r="H20" s="3">
        <v>1558</v>
      </c>
    </row>
    <row r="21" spans="1:8">
      <c r="A21">
        <v>13</v>
      </c>
      <c r="B21" s="1" t="s">
        <v>27</v>
      </c>
      <c r="C21" s="3">
        <v>17167194.360918101</v>
      </c>
      <c r="D21" s="3">
        <v>15685</v>
      </c>
      <c r="F21" s="1" t="s">
        <v>27</v>
      </c>
      <c r="G21" s="3">
        <v>17014804.657975301</v>
      </c>
      <c r="H21" s="3">
        <v>15686</v>
      </c>
    </row>
    <row r="22" spans="1:8">
      <c r="A22">
        <v>13</v>
      </c>
      <c r="B22" s="1" t="s">
        <v>18</v>
      </c>
      <c r="C22" s="3">
        <v>16689180.0421155</v>
      </c>
      <c r="D22" s="3">
        <v>11326</v>
      </c>
      <c r="F22" s="1" t="s">
        <v>18</v>
      </c>
      <c r="G22" s="3">
        <v>15356211.002736101</v>
      </c>
      <c r="H22" s="3">
        <v>11330</v>
      </c>
    </row>
    <row r="23" spans="1:8">
      <c r="A23">
        <v>13</v>
      </c>
      <c r="B23" s="1" t="s">
        <v>28</v>
      </c>
      <c r="C23" s="3">
        <v>18602945.348518699</v>
      </c>
      <c r="D23" s="3">
        <v>16134</v>
      </c>
      <c r="F23" s="1" t="s">
        <v>28</v>
      </c>
      <c r="G23" s="3">
        <v>19883011.5008674</v>
      </c>
      <c r="H23" s="3">
        <v>16140</v>
      </c>
    </row>
    <row r="24" spans="1:8">
      <c r="A24">
        <v>13</v>
      </c>
      <c r="B24" s="1" t="s">
        <v>29</v>
      </c>
      <c r="C24" s="3">
        <v>16993623.272198301</v>
      </c>
      <c r="D24" s="3">
        <v>77686</v>
      </c>
      <c r="F24" s="1" t="s">
        <v>29</v>
      </c>
      <c r="G24" s="3">
        <v>15535369.026981801</v>
      </c>
      <c r="H24" s="3">
        <v>77608</v>
      </c>
    </row>
    <row r="25" spans="1:8">
      <c r="A25">
        <v>13</v>
      </c>
      <c r="B25" s="1" t="s">
        <v>30</v>
      </c>
      <c r="C25" s="3">
        <v>7940521.8500147201</v>
      </c>
      <c r="D25" s="3">
        <v>23769</v>
      </c>
      <c r="F25" s="1" t="s">
        <v>30</v>
      </c>
      <c r="G25" s="3">
        <v>9069138.4112601392</v>
      </c>
      <c r="H25" s="3">
        <v>23783</v>
      </c>
    </row>
    <row r="26" spans="1:8">
      <c r="A26">
        <v>13</v>
      </c>
      <c r="B26" s="1" t="s">
        <v>31</v>
      </c>
      <c r="C26" s="3">
        <v>5752475.59796248</v>
      </c>
      <c r="D26" s="3">
        <v>38969</v>
      </c>
      <c r="F26" s="1" t="s">
        <v>31</v>
      </c>
      <c r="G26" s="3">
        <v>5347502.1458402798</v>
      </c>
      <c r="H26" s="3">
        <v>38981</v>
      </c>
    </row>
    <row r="27" spans="1:8">
      <c r="A27">
        <v>13</v>
      </c>
      <c r="B27" s="1" t="s">
        <v>3</v>
      </c>
      <c r="C27" s="3">
        <v>54268382.924785301</v>
      </c>
      <c r="D27" s="3">
        <v>17470</v>
      </c>
      <c r="F27" s="1" t="s">
        <v>3</v>
      </c>
      <c r="G27" s="3">
        <v>49310588.002401203</v>
      </c>
      <c r="H27" s="3">
        <v>17491</v>
      </c>
    </row>
    <row r="28" spans="1:8">
      <c r="A28">
        <v>13</v>
      </c>
      <c r="B28" s="1" t="s">
        <v>5</v>
      </c>
      <c r="C28" s="3">
        <v>154608655.08773199</v>
      </c>
      <c r="D28" s="3">
        <v>12732</v>
      </c>
      <c r="F28" s="1" t="s">
        <v>5</v>
      </c>
      <c r="G28" s="3">
        <v>145889862.610387</v>
      </c>
      <c r="H28" s="3">
        <v>12728</v>
      </c>
    </row>
    <row r="29" spans="1:8">
      <c r="A29">
        <v>13</v>
      </c>
      <c r="B29" s="1" t="s">
        <v>32</v>
      </c>
      <c r="C29" s="3">
        <v>6901782.4109611204</v>
      </c>
      <c r="D29" s="3">
        <v>18520</v>
      </c>
      <c r="F29" s="1" t="s">
        <v>32</v>
      </c>
      <c r="G29" s="3">
        <v>7866311.1106371498</v>
      </c>
      <c r="H29" s="3">
        <v>18520</v>
      </c>
    </row>
    <row r="30" spans="1:8">
      <c r="A30">
        <v>13</v>
      </c>
      <c r="B30" s="1" t="s">
        <v>33</v>
      </c>
      <c r="C30" s="3">
        <v>8212362.4501203503</v>
      </c>
      <c r="D30" s="3">
        <v>14956</v>
      </c>
      <c r="F30" s="1" t="s">
        <v>33</v>
      </c>
      <c r="G30" s="3">
        <v>9841967.5507663507</v>
      </c>
      <c r="H30" s="3">
        <v>14941</v>
      </c>
    </row>
    <row r="31" spans="1:8">
      <c r="A31">
        <v>13</v>
      </c>
      <c r="B31" s="1" t="s">
        <v>6</v>
      </c>
      <c r="C31" s="3">
        <v>19041105.9083836</v>
      </c>
      <c r="D31" s="3">
        <v>19407</v>
      </c>
      <c r="F31" s="1" t="s">
        <v>6</v>
      </c>
      <c r="G31" s="3">
        <v>17982004.291823398</v>
      </c>
      <c r="H31" s="3">
        <v>19409</v>
      </c>
    </row>
    <row r="32" spans="1:8">
      <c r="A32">
        <v>13</v>
      </c>
      <c r="B32" s="1" t="s">
        <v>7</v>
      </c>
      <c r="C32" s="3">
        <v>13918814.8313281</v>
      </c>
      <c r="D32" s="3">
        <v>129992</v>
      </c>
      <c r="F32" s="1" t="s">
        <v>7</v>
      </c>
      <c r="G32" s="3">
        <v>12620310.368214499</v>
      </c>
      <c r="H32" s="3">
        <v>129927</v>
      </c>
    </row>
    <row r="33" spans="1:8">
      <c r="A33">
        <v>13</v>
      </c>
      <c r="B33" s="1" t="s">
        <v>8</v>
      </c>
      <c r="C33" s="3">
        <v>40807600.547048897</v>
      </c>
      <c r="D33" s="3">
        <v>19501</v>
      </c>
      <c r="F33" s="1" t="s">
        <v>8</v>
      </c>
      <c r="G33" s="3">
        <v>37733395.314105801</v>
      </c>
      <c r="H33" s="3">
        <v>19538</v>
      </c>
    </row>
    <row r="34" spans="1:8">
      <c r="A34">
        <v>13</v>
      </c>
      <c r="B34" s="1" t="s">
        <v>34</v>
      </c>
      <c r="C34" s="3">
        <v>9120387.7356285099</v>
      </c>
      <c r="D34" s="3">
        <v>21901</v>
      </c>
      <c r="F34" s="1" t="s">
        <v>34</v>
      </c>
      <c r="G34" s="3">
        <v>10093659.486598801</v>
      </c>
      <c r="H34" s="3">
        <v>21901</v>
      </c>
    </row>
    <row r="35" spans="1:8">
      <c r="A35">
        <v>13</v>
      </c>
      <c r="B35" s="1" t="s">
        <v>35</v>
      </c>
      <c r="C35" s="3">
        <v>25092818.343839601</v>
      </c>
      <c r="D35" s="3">
        <v>43593</v>
      </c>
      <c r="F35" s="1" t="s">
        <v>35</v>
      </c>
      <c r="G35" s="3">
        <v>20826615.297942199</v>
      </c>
      <c r="H35" s="3">
        <v>43542</v>
      </c>
    </row>
    <row r="36" spans="1:8">
      <c r="A36">
        <v>13</v>
      </c>
      <c r="B36" s="1" t="s">
        <v>36</v>
      </c>
      <c r="C36" s="3">
        <v>8484698.6661540102</v>
      </c>
      <c r="D36" s="3">
        <v>46165</v>
      </c>
      <c r="F36" s="1" t="s">
        <v>36</v>
      </c>
      <c r="G36" s="3">
        <v>8298842.3385979002</v>
      </c>
      <c r="H36" s="3">
        <v>46031</v>
      </c>
    </row>
    <row r="37" spans="1:8">
      <c r="A37">
        <v>13</v>
      </c>
      <c r="B37" s="1" t="s">
        <v>37</v>
      </c>
      <c r="C37" s="3">
        <v>9141834.3723861296</v>
      </c>
      <c r="D37" s="3">
        <v>133614</v>
      </c>
      <c r="F37" s="1" t="s">
        <v>37</v>
      </c>
      <c r="G37" s="3">
        <v>9610843.1544174291</v>
      </c>
      <c r="H37" s="3">
        <v>132362</v>
      </c>
    </row>
    <row r="38" spans="1:8">
      <c r="A38">
        <v>13</v>
      </c>
      <c r="B38" s="1" t="s">
        <v>38</v>
      </c>
      <c r="C38" s="3">
        <v>10910790.190391401</v>
      </c>
      <c r="D38" s="3">
        <v>43815</v>
      </c>
      <c r="F38" s="1" t="s">
        <v>38</v>
      </c>
      <c r="G38" s="3">
        <v>12177666.779489299</v>
      </c>
      <c r="H38" s="3">
        <v>43431</v>
      </c>
    </row>
    <row r="39" spans="1:8">
      <c r="A39">
        <v>13</v>
      </c>
      <c r="B39" s="1" t="s">
        <v>39</v>
      </c>
      <c r="C39" s="3">
        <v>14039899.205084501</v>
      </c>
      <c r="D39" s="3">
        <v>18763</v>
      </c>
      <c r="F39" s="1" t="s">
        <v>39</v>
      </c>
      <c r="G39" s="3">
        <v>12121921.2716405</v>
      </c>
      <c r="H39" s="3">
        <v>18738</v>
      </c>
    </row>
    <row r="40" spans="1:8">
      <c r="A40">
        <v>13</v>
      </c>
      <c r="B40" s="1" t="s">
        <v>40</v>
      </c>
      <c r="C40" s="3">
        <v>14551532.1861958</v>
      </c>
      <c r="D40" s="3">
        <v>24775</v>
      </c>
      <c r="F40" s="1" t="s">
        <v>40</v>
      </c>
      <c r="G40" s="3">
        <v>14373995.7673096</v>
      </c>
      <c r="H40" s="3">
        <v>24784</v>
      </c>
    </row>
    <row r="41" spans="1:8">
      <c r="A41">
        <v>13</v>
      </c>
      <c r="B41" s="1" t="s">
        <v>41</v>
      </c>
      <c r="C41" s="3">
        <v>12584534.548314</v>
      </c>
      <c r="D41" s="3">
        <v>18980</v>
      </c>
      <c r="F41" s="1" t="s">
        <v>41</v>
      </c>
      <c r="G41" s="3">
        <v>13110118.5137257</v>
      </c>
      <c r="H41" s="3">
        <v>18979</v>
      </c>
    </row>
    <row r="42" spans="1:8">
      <c r="A42">
        <v>13</v>
      </c>
      <c r="B42" s="1" t="s">
        <v>42</v>
      </c>
      <c r="C42" s="3">
        <v>27361039.511163998</v>
      </c>
      <c r="D42" s="3">
        <v>12182</v>
      </c>
      <c r="F42" s="1" t="s">
        <v>42</v>
      </c>
      <c r="G42" s="3">
        <v>26287152.1431733</v>
      </c>
      <c r="H42" s="3">
        <v>12202</v>
      </c>
    </row>
    <row r="43" spans="1:8">
      <c r="A43">
        <v>13</v>
      </c>
      <c r="B43" s="1" t="s">
        <v>43</v>
      </c>
      <c r="C43" s="3">
        <v>7181544.2551762098</v>
      </c>
      <c r="D43" s="3">
        <v>16373</v>
      </c>
      <c r="F43" s="1" t="s">
        <v>43</v>
      </c>
      <c r="G43" s="3">
        <v>9014700.23157252</v>
      </c>
      <c r="H43" s="3">
        <v>16375</v>
      </c>
    </row>
    <row r="44" spans="1:8">
      <c r="A44">
        <v>13</v>
      </c>
      <c r="B44" s="1" t="s">
        <v>19</v>
      </c>
      <c r="C44" s="3">
        <v>43321347.597837798</v>
      </c>
      <c r="D44" s="3">
        <v>1850</v>
      </c>
      <c r="F44" s="1" t="s">
        <v>19</v>
      </c>
      <c r="G44" s="3">
        <v>36046402.594929896</v>
      </c>
      <c r="H44" s="3">
        <v>1854</v>
      </c>
    </row>
    <row r="45" spans="1:8">
      <c r="A45">
        <v>13</v>
      </c>
      <c r="B45" s="1" t="s">
        <v>13</v>
      </c>
      <c r="C45" s="3">
        <v>138181881.49934301</v>
      </c>
      <c r="D45" s="3">
        <v>12180</v>
      </c>
      <c r="F45" s="1" t="s">
        <v>13</v>
      </c>
      <c r="G45" s="3">
        <v>123763527.75022499</v>
      </c>
      <c r="H45" s="3">
        <v>12223</v>
      </c>
    </row>
    <row r="46" spans="1:8">
      <c r="A46">
        <v>13</v>
      </c>
      <c r="B46" s="1"/>
      <c r="C46" s="1"/>
      <c r="D46" s="1"/>
    </row>
    <row r="47" spans="1:8">
      <c r="A47">
        <v>13</v>
      </c>
      <c r="B47" s="1"/>
      <c r="C47" s="1"/>
      <c r="D47" s="1"/>
    </row>
  </sheetData>
  <autoFilter ref="A2:H45">
    <sortState ref="A3:H45">
      <sortCondition ref="A2:A45"/>
    </sortState>
  </autoFilter>
  <mergeCells count="2">
    <mergeCell ref="B1:D1"/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7"/>
  <sheetViews>
    <sheetView topLeftCell="A37" workbookViewId="0">
      <selection activeCell="C50" sqref="C50"/>
    </sheetView>
  </sheetViews>
  <sheetFormatPr baseColWidth="10" defaultRowHeight="15"/>
  <cols>
    <col min="1" max="1" width="4.28515625" customWidth="1"/>
    <col min="2" max="2" width="21.7109375" bestFit="1" customWidth="1"/>
    <col min="3" max="3" width="20" bestFit="1" customWidth="1"/>
    <col min="4" max="4" width="9" bestFit="1" customWidth="1"/>
    <col min="6" max="6" width="21.7109375" bestFit="1" customWidth="1"/>
    <col min="7" max="7" width="20" bestFit="1" customWidth="1"/>
    <col min="8" max="8" width="9" bestFit="1" customWidth="1"/>
  </cols>
  <sheetData>
    <row r="1" spans="1:8">
      <c r="B1" s="83">
        <v>2014</v>
      </c>
      <c r="C1" s="83"/>
      <c r="D1" s="83"/>
      <c r="F1" s="83">
        <v>2013</v>
      </c>
      <c r="G1" s="83"/>
      <c r="H1" s="83"/>
    </row>
    <row r="2" spans="1:8">
      <c r="B2" s="2" t="s">
        <v>14</v>
      </c>
      <c r="C2" s="2" t="s">
        <v>16</v>
      </c>
      <c r="D2" s="2" t="s">
        <v>17</v>
      </c>
      <c r="F2" s="2" t="s">
        <v>14</v>
      </c>
      <c r="G2" s="2" t="s">
        <v>16</v>
      </c>
      <c r="H2" s="2" t="s">
        <v>17</v>
      </c>
    </row>
    <row r="3" spans="1:8">
      <c r="A3">
        <v>15</v>
      </c>
      <c r="B3" s="1" t="s">
        <v>20</v>
      </c>
      <c r="C3" s="3">
        <v>10506325.1290194</v>
      </c>
      <c r="D3" s="3">
        <v>52558</v>
      </c>
      <c r="F3" s="1" t="s">
        <v>20</v>
      </c>
      <c r="G3" s="3">
        <v>9638050.7526501101</v>
      </c>
      <c r="H3" s="3">
        <v>51979</v>
      </c>
    </row>
    <row r="4" spans="1:8">
      <c r="A4">
        <v>1</v>
      </c>
      <c r="B4" s="1" t="s">
        <v>2</v>
      </c>
      <c r="C4" s="3">
        <v>24759687.202762701</v>
      </c>
      <c r="D4" s="3">
        <v>44594</v>
      </c>
      <c r="F4" s="1" t="s">
        <v>2</v>
      </c>
      <c r="G4" s="3">
        <v>20420513.957063001</v>
      </c>
      <c r="H4" s="3">
        <v>44018</v>
      </c>
    </row>
    <row r="5" spans="1:8">
      <c r="A5">
        <v>2</v>
      </c>
      <c r="B5" s="1" t="s">
        <v>0</v>
      </c>
      <c r="C5" s="3">
        <v>22557170.895467799</v>
      </c>
      <c r="D5" s="3">
        <v>86624</v>
      </c>
      <c r="F5" s="1" t="s">
        <v>0</v>
      </c>
      <c r="G5" s="3">
        <v>19272718.1622517</v>
      </c>
      <c r="H5" s="3">
        <v>84788</v>
      </c>
    </row>
    <row r="6" spans="1:8">
      <c r="A6">
        <v>3</v>
      </c>
      <c r="B6" s="1" t="s">
        <v>1</v>
      </c>
      <c r="C6" s="3">
        <v>14769157.249536701</v>
      </c>
      <c r="D6" s="3">
        <v>42090</v>
      </c>
      <c r="F6" s="1" t="s">
        <v>1</v>
      </c>
      <c r="G6" s="3">
        <v>11320584.390336299</v>
      </c>
      <c r="H6" s="3">
        <v>41723</v>
      </c>
    </row>
    <row r="7" spans="1:8">
      <c r="A7">
        <v>4</v>
      </c>
      <c r="B7" s="1" t="s">
        <v>23</v>
      </c>
      <c r="C7" s="3">
        <v>13723759.5251425</v>
      </c>
      <c r="D7" s="3">
        <v>61410</v>
      </c>
      <c r="F7" s="1" t="s">
        <v>23</v>
      </c>
      <c r="G7" s="3">
        <v>12548577.1431392</v>
      </c>
      <c r="H7" s="3">
        <v>60773</v>
      </c>
    </row>
    <row r="8" spans="1:8">
      <c r="A8">
        <v>4</v>
      </c>
      <c r="B8" s="1" t="s">
        <v>4</v>
      </c>
      <c r="C8" s="3">
        <v>20170892.381954301</v>
      </c>
      <c r="D8" s="3">
        <v>62785</v>
      </c>
      <c r="F8" s="1" t="s">
        <v>4</v>
      </c>
      <c r="G8" s="3">
        <v>17286150.534907602</v>
      </c>
      <c r="H8" s="3">
        <v>62379</v>
      </c>
    </row>
    <row r="9" spans="1:8">
      <c r="A9">
        <v>5</v>
      </c>
      <c r="B9" s="1" t="s">
        <v>45</v>
      </c>
      <c r="C9" s="3">
        <v>14355761.2219398</v>
      </c>
      <c r="D9" s="3">
        <v>74358</v>
      </c>
      <c r="F9" s="1" t="s">
        <v>45</v>
      </c>
      <c r="G9" s="3">
        <v>14453561.813591599</v>
      </c>
      <c r="H9" s="3">
        <v>73972</v>
      </c>
    </row>
    <row r="10" spans="1:8">
      <c r="A10">
        <v>5</v>
      </c>
      <c r="B10" s="1" t="s">
        <v>12</v>
      </c>
      <c r="C10" s="3">
        <v>28893233.635324501</v>
      </c>
      <c r="D10" s="3">
        <v>112681</v>
      </c>
      <c r="F10" s="1" t="s">
        <v>12</v>
      </c>
      <c r="G10" s="3">
        <v>26155725.707119402</v>
      </c>
      <c r="H10" s="3">
        <v>111554</v>
      </c>
    </row>
    <row r="11" spans="1:8">
      <c r="A11">
        <v>6</v>
      </c>
      <c r="B11" s="1" t="s">
        <v>11</v>
      </c>
      <c r="C11" s="3">
        <v>13385778.709012499</v>
      </c>
      <c r="D11" s="3">
        <v>72333</v>
      </c>
      <c r="F11" s="1" t="s">
        <v>11</v>
      </c>
      <c r="G11" s="3">
        <v>13283560.350302</v>
      </c>
      <c r="H11" s="3">
        <v>71190</v>
      </c>
    </row>
    <row r="12" spans="1:8">
      <c r="A12">
        <v>8</v>
      </c>
      <c r="B12" s="1" t="s">
        <v>15</v>
      </c>
      <c r="C12" s="3">
        <v>25527236.971400902</v>
      </c>
      <c r="D12" s="3">
        <v>60806</v>
      </c>
      <c r="F12" s="1" t="s">
        <v>15</v>
      </c>
      <c r="G12" s="3">
        <v>22230031.005991299</v>
      </c>
      <c r="H12" s="3">
        <v>60087</v>
      </c>
    </row>
    <row r="13" spans="1:8">
      <c r="A13">
        <v>10</v>
      </c>
      <c r="B13" s="1" t="s">
        <v>9</v>
      </c>
      <c r="C13" s="3">
        <v>14183924.486950999</v>
      </c>
      <c r="D13" s="3">
        <v>58127</v>
      </c>
      <c r="F13" s="1" t="s">
        <v>9</v>
      </c>
      <c r="G13" s="3">
        <v>13276957.9994464</v>
      </c>
      <c r="H13" s="3">
        <v>57805</v>
      </c>
    </row>
    <row r="14" spans="1:8">
      <c r="A14">
        <v>14</v>
      </c>
      <c r="B14" s="1" t="s">
        <v>44</v>
      </c>
      <c r="C14" s="3">
        <v>15438465.1036679</v>
      </c>
      <c r="D14" s="3">
        <v>38469</v>
      </c>
      <c r="F14" s="1" t="s">
        <v>44</v>
      </c>
      <c r="G14" s="3">
        <v>13232831.397468301</v>
      </c>
      <c r="H14" s="3">
        <v>37998</v>
      </c>
    </row>
    <row r="15" spans="1:8">
      <c r="A15">
        <v>12</v>
      </c>
      <c r="B15" s="1" t="s">
        <v>10</v>
      </c>
      <c r="C15" s="3">
        <v>16615479.527027801</v>
      </c>
      <c r="D15" s="3">
        <v>37184</v>
      </c>
      <c r="F15" s="1" t="s">
        <v>10</v>
      </c>
      <c r="G15" s="3">
        <v>12545622.9244643</v>
      </c>
      <c r="H15" s="3">
        <v>37148</v>
      </c>
    </row>
    <row r="16" spans="1:8">
      <c r="A16">
        <v>13</v>
      </c>
      <c r="B16" s="1" t="s">
        <v>21</v>
      </c>
      <c r="C16" s="3">
        <v>9772846.3094648197</v>
      </c>
      <c r="D16" s="3">
        <v>20180</v>
      </c>
      <c r="F16" s="1" t="s">
        <v>21</v>
      </c>
      <c r="G16" s="3">
        <v>11789499.524677901</v>
      </c>
      <c r="H16" s="3">
        <v>20180</v>
      </c>
    </row>
    <row r="17" spans="1:8">
      <c r="A17">
        <v>13</v>
      </c>
      <c r="B17" s="1" t="s">
        <v>22</v>
      </c>
      <c r="C17" s="3">
        <v>5597288.1091182902</v>
      </c>
      <c r="D17" s="3">
        <v>29216</v>
      </c>
      <c r="F17" s="1" t="s">
        <v>22</v>
      </c>
      <c r="G17" s="3">
        <v>6709417.2140115499</v>
      </c>
      <c r="H17" s="3">
        <v>28919</v>
      </c>
    </row>
    <row r="18" spans="1:8">
      <c r="A18">
        <v>13</v>
      </c>
      <c r="B18" s="1" t="s">
        <v>24</v>
      </c>
      <c r="C18" s="3">
        <v>7621143.4790489599</v>
      </c>
      <c r="D18" s="3">
        <v>39115</v>
      </c>
      <c r="F18" s="1" t="s">
        <v>24</v>
      </c>
      <c r="G18" s="3">
        <v>8904875.7283488791</v>
      </c>
      <c r="H18" s="3">
        <v>39028</v>
      </c>
    </row>
    <row r="19" spans="1:8">
      <c r="A19">
        <v>13</v>
      </c>
      <c r="B19" s="1" t="s">
        <v>25</v>
      </c>
      <c r="C19" s="3">
        <v>11750989.1099873</v>
      </c>
      <c r="D19" s="3">
        <v>32331</v>
      </c>
      <c r="F19" s="1" t="s">
        <v>25</v>
      </c>
      <c r="G19" s="3">
        <v>12701406.7218596</v>
      </c>
      <c r="H19" s="3">
        <v>32329</v>
      </c>
    </row>
    <row r="20" spans="1:8">
      <c r="A20">
        <v>13</v>
      </c>
      <c r="B20" s="1" t="s">
        <v>26</v>
      </c>
      <c r="C20" s="3">
        <v>3722886.9319406999</v>
      </c>
      <c r="D20" s="3">
        <v>1484</v>
      </c>
      <c r="F20" s="1" t="s">
        <v>26</v>
      </c>
      <c r="G20" s="3">
        <v>2856260.4144512601</v>
      </c>
      <c r="H20" s="3">
        <v>1467</v>
      </c>
    </row>
    <row r="21" spans="1:8">
      <c r="A21">
        <v>13</v>
      </c>
      <c r="B21" s="1" t="s">
        <v>27</v>
      </c>
      <c r="C21" s="3">
        <v>24480533.2153534</v>
      </c>
      <c r="D21" s="3">
        <v>22145</v>
      </c>
      <c r="F21" s="1" t="s">
        <v>27</v>
      </c>
      <c r="G21" s="3">
        <v>23949559.766061299</v>
      </c>
      <c r="H21" s="3">
        <v>21916</v>
      </c>
    </row>
    <row r="22" spans="1:8">
      <c r="A22">
        <v>13</v>
      </c>
      <c r="B22" s="1" t="s">
        <v>18</v>
      </c>
      <c r="C22" s="3">
        <v>13741665.7497824</v>
      </c>
      <c r="D22" s="3">
        <v>20678</v>
      </c>
      <c r="F22" s="1" t="s">
        <v>18</v>
      </c>
      <c r="G22" s="3">
        <v>14028587.517668899</v>
      </c>
      <c r="H22" s="3">
        <v>19922</v>
      </c>
    </row>
    <row r="23" spans="1:8">
      <c r="A23">
        <v>13</v>
      </c>
      <c r="B23" s="1" t="s">
        <v>28</v>
      </c>
      <c r="C23" s="3">
        <v>16340962.4938518</v>
      </c>
      <c r="D23" s="3">
        <v>23015</v>
      </c>
      <c r="F23" s="1" t="s">
        <v>28</v>
      </c>
      <c r="G23" s="3">
        <v>18123313.3463035</v>
      </c>
      <c r="H23" s="3">
        <v>22873</v>
      </c>
    </row>
    <row r="24" spans="1:8">
      <c r="A24">
        <v>13</v>
      </c>
      <c r="B24" s="1" t="s">
        <v>29</v>
      </c>
      <c r="C24" s="3">
        <v>16078854.315584799</v>
      </c>
      <c r="D24" s="3">
        <v>104422</v>
      </c>
      <c r="F24" s="1" t="s">
        <v>29</v>
      </c>
      <c r="G24" s="3">
        <v>15131828.5974354</v>
      </c>
      <c r="H24" s="3">
        <v>103797</v>
      </c>
    </row>
    <row r="25" spans="1:8">
      <c r="A25">
        <v>13</v>
      </c>
      <c r="B25" s="1" t="s">
        <v>30</v>
      </c>
      <c r="C25" s="3">
        <v>7402130.5766959498</v>
      </c>
      <c r="D25" s="3">
        <v>27772</v>
      </c>
      <c r="F25" s="1" t="s">
        <v>30</v>
      </c>
      <c r="G25" s="3">
        <v>8627497.8907363396</v>
      </c>
      <c r="H25" s="3">
        <v>27786</v>
      </c>
    </row>
    <row r="26" spans="1:8">
      <c r="A26">
        <v>13</v>
      </c>
      <c r="B26" s="1" t="s">
        <v>31</v>
      </c>
      <c r="C26" s="3">
        <v>5587945.1694258498</v>
      </c>
      <c r="D26" s="3">
        <v>43612</v>
      </c>
      <c r="F26" s="1" t="s">
        <v>31</v>
      </c>
      <c r="G26" s="3">
        <v>5425024.4303823598</v>
      </c>
      <c r="H26" s="3">
        <v>43624</v>
      </c>
    </row>
    <row r="27" spans="1:8">
      <c r="A27">
        <v>13</v>
      </c>
      <c r="B27" s="1" t="s">
        <v>3</v>
      </c>
      <c r="C27" s="3">
        <v>54610278.162530497</v>
      </c>
      <c r="D27" s="3">
        <v>26192</v>
      </c>
      <c r="F27" s="1" t="s">
        <v>3</v>
      </c>
      <c r="G27" s="3">
        <v>49460418.935907699</v>
      </c>
      <c r="H27" s="3">
        <v>26181</v>
      </c>
    </row>
    <row r="28" spans="1:8">
      <c r="A28">
        <v>13</v>
      </c>
      <c r="B28" s="1" t="s">
        <v>5</v>
      </c>
      <c r="C28" s="3">
        <v>133094453.134784</v>
      </c>
      <c r="D28" s="3">
        <v>23712</v>
      </c>
      <c r="F28" s="1" t="s">
        <v>5</v>
      </c>
      <c r="G28" s="3">
        <v>122113606.384408</v>
      </c>
      <c r="H28" s="3">
        <v>23410</v>
      </c>
    </row>
    <row r="29" spans="1:8">
      <c r="A29">
        <v>13</v>
      </c>
      <c r="B29" s="1" t="s">
        <v>32</v>
      </c>
      <c r="C29" s="3">
        <v>6517304.0637206798</v>
      </c>
      <c r="D29" s="3">
        <v>22426</v>
      </c>
      <c r="F29" s="1" t="s">
        <v>32</v>
      </c>
      <c r="G29" s="3">
        <v>7561661.0766075104</v>
      </c>
      <c r="H29" s="3">
        <v>22426</v>
      </c>
    </row>
    <row r="30" spans="1:8">
      <c r="A30">
        <v>13</v>
      </c>
      <c r="B30" s="1" t="s">
        <v>33</v>
      </c>
      <c r="C30" s="3">
        <v>6827882.0663535995</v>
      </c>
      <c r="D30" s="3">
        <v>22998</v>
      </c>
      <c r="F30" s="1" t="s">
        <v>33</v>
      </c>
      <c r="G30" s="3">
        <v>8445463.3561750595</v>
      </c>
      <c r="H30" s="3">
        <v>23101</v>
      </c>
    </row>
    <row r="31" spans="1:8">
      <c r="A31">
        <v>13</v>
      </c>
      <c r="B31" s="1" t="s">
        <v>6</v>
      </c>
      <c r="C31" s="3">
        <v>16739391.287538501</v>
      </c>
      <c r="D31" s="3">
        <v>33439</v>
      </c>
      <c r="F31" s="1" t="s">
        <v>6</v>
      </c>
      <c r="G31" s="3">
        <v>16565358.005817501</v>
      </c>
      <c r="H31" s="3">
        <v>33176</v>
      </c>
    </row>
    <row r="32" spans="1:8">
      <c r="A32">
        <v>13</v>
      </c>
      <c r="B32" s="1" t="s">
        <v>7</v>
      </c>
      <c r="C32" s="3">
        <v>13430455.672030799</v>
      </c>
      <c r="D32" s="3">
        <v>149386</v>
      </c>
      <c r="F32" s="1" t="s">
        <v>7</v>
      </c>
      <c r="G32" s="3">
        <v>12387749.4495748</v>
      </c>
      <c r="H32" s="3">
        <v>148983</v>
      </c>
    </row>
    <row r="33" spans="1:8">
      <c r="A33">
        <v>13</v>
      </c>
      <c r="B33" s="1" t="s">
        <v>8</v>
      </c>
      <c r="C33" s="3">
        <v>35053837.569362797</v>
      </c>
      <c r="D33" s="3">
        <v>77866</v>
      </c>
      <c r="F33" s="1" t="s">
        <v>8</v>
      </c>
      <c r="G33" s="3">
        <v>30977295.318963401</v>
      </c>
      <c r="H33" s="3">
        <v>76827</v>
      </c>
    </row>
    <row r="34" spans="1:8">
      <c r="A34">
        <v>13</v>
      </c>
      <c r="B34" s="1" t="s">
        <v>34</v>
      </c>
      <c r="C34" s="3">
        <v>8577108.8855755907</v>
      </c>
      <c r="D34" s="3">
        <v>25956</v>
      </c>
      <c r="F34" s="1" t="s">
        <v>34</v>
      </c>
      <c r="G34" s="3">
        <v>9682714.0235004108</v>
      </c>
      <c r="H34" s="3">
        <v>25957</v>
      </c>
    </row>
    <row r="35" spans="1:8">
      <c r="A35">
        <v>13</v>
      </c>
      <c r="B35" s="1" t="s">
        <v>35</v>
      </c>
      <c r="C35" s="3">
        <v>26958531.979832102</v>
      </c>
      <c r="D35" s="3">
        <v>51220</v>
      </c>
      <c r="F35" s="1" t="s">
        <v>35</v>
      </c>
      <c r="G35" s="3">
        <v>22419473.036097001</v>
      </c>
      <c r="H35" s="3">
        <v>50863</v>
      </c>
    </row>
    <row r="36" spans="1:8">
      <c r="A36">
        <v>13</v>
      </c>
      <c r="B36" s="1" t="s">
        <v>36</v>
      </c>
      <c r="C36" s="3">
        <v>8395354.9589974806</v>
      </c>
      <c r="D36" s="3">
        <v>57216</v>
      </c>
      <c r="F36" s="1" t="s">
        <v>36</v>
      </c>
      <c r="G36" s="3">
        <v>8621051.0033461191</v>
      </c>
      <c r="H36" s="3">
        <v>57081</v>
      </c>
    </row>
    <row r="37" spans="1:8">
      <c r="A37">
        <v>13</v>
      </c>
      <c r="B37" s="1" t="s">
        <v>37</v>
      </c>
      <c r="C37" s="3">
        <v>9098227.0966951996</v>
      </c>
      <c r="D37" s="3">
        <v>160887</v>
      </c>
      <c r="F37" s="1" t="s">
        <v>37</v>
      </c>
      <c r="G37" s="3">
        <v>9593697.8612726592</v>
      </c>
      <c r="H37" s="3">
        <v>158880</v>
      </c>
    </row>
    <row r="38" spans="1:8">
      <c r="A38">
        <v>13</v>
      </c>
      <c r="B38" s="1" t="s">
        <v>38</v>
      </c>
      <c r="C38" s="3">
        <v>9878947.6046792008</v>
      </c>
      <c r="D38" s="3">
        <v>55565</v>
      </c>
      <c r="F38" s="1" t="s">
        <v>38</v>
      </c>
      <c r="G38" s="3">
        <v>11212332.9156578</v>
      </c>
      <c r="H38" s="3">
        <v>55180</v>
      </c>
    </row>
    <row r="39" spans="1:8">
      <c r="A39">
        <v>13</v>
      </c>
      <c r="B39" s="1" t="s">
        <v>39</v>
      </c>
      <c r="C39" s="3">
        <v>12120410.891615</v>
      </c>
      <c r="D39" s="3">
        <v>25963</v>
      </c>
      <c r="F39" s="1" t="s">
        <v>39</v>
      </c>
      <c r="G39" s="3">
        <v>11687259.6815855</v>
      </c>
      <c r="H39" s="3">
        <v>25002</v>
      </c>
    </row>
    <row r="40" spans="1:8">
      <c r="A40">
        <v>13</v>
      </c>
      <c r="B40" s="1" t="s">
        <v>40</v>
      </c>
      <c r="C40" s="3">
        <v>14279415.2172678</v>
      </c>
      <c r="D40" s="3">
        <v>36959</v>
      </c>
      <c r="F40" s="1" t="s">
        <v>40</v>
      </c>
      <c r="G40" s="3">
        <v>14707598.463032899</v>
      </c>
      <c r="H40" s="3">
        <v>36803</v>
      </c>
    </row>
    <row r="41" spans="1:8">
      <c r="A41">
        <v>13</v>
      </c>
      <c r="B41" s="1" t="s">
        <v>41</v>
      </c>
      <c r="C41" s="3">
        <v>11942830.728570201</v>
      </c>
      <c r="D41" s="3">
        <v>24032</v>
      </c>
      <c r="F41" s="1" t="s">
        <v>41</v>
      </c>
      <c r="G41" s="3">
        <v>12604375.504473399</v>
      </c>
      <c r="H41" s="3">
        <v>24031</v>
      </c>
    </row>
    <row r="42" spans="1:8">
      <c r="A42">
        <v>13</v>
      </c>
      <c r="B42" s="1" t="s">
        <v>42</v>
      </c>
      <c r="C42" s="3">
        <v>27892144.961245</v>
      </c>
      <c r="D42" s="3">
        <v>29880</v>
      </c>
      <c r="F42" s="1" t="s">
        <v>42</v>
      </c>
      <c r="G42" s="3">
        <v>25610695.5236995</v>
      </c>
      <c r="H42" s="3">
        <v>29431</v>
      </c>
    </row>
    <row r="43" spans="1:8">
      <c r="A43">
        <v>13</v>
      </c>
      <c r="B43" s="1" t="s">
        <v>43</v>
      </c>
      <c r="C43" s="3">
        <v>6686542.2953797104</v>
      </c>
      <c r="D43" s="3">
        <v>18830</v>
      </c>
      <c r="F43" s="1" t="s">
        <v>43</v>
      </c>
      <c r="G43" s="3">
        <v>8476090.5575616006</v>
      </c>
      <c r="H43" s="3">
        <v>18832</v>
      </c>
    </row>
    <row r="44" spans="1:8">
      <c r="A44">
        <v>13</v>
      </c>
      <c r="B44" s="1" t="s">
        <v>19</v>
      </c>
      <c r="C44" s="3">
        <v>27127364.015044801</v>
      </c>
      <c r="D44" s="3">
        <v>88137</v>
      </c>
      <c r="F44" s="1" t="s">
        <v>19</v>
      </c>
      <c r="G44" s="3">
        <v>24008791.294491202</v>
      </c>
      <c r="H44" s="3">
        <v>87242</v>
      </c>
    </row>
    <row r="45" spans="1:8">
      <c r="A45">
        <v>13</v>
      </c>
      <c r="B45" s="1" t="s">
        <v>13</v>
      </c>
      <c r="C45" s="3">
        <v>112898171.00507</v>
      </c>
      <c r="D45" s="3">
        <v>29389</v>
      </c>
      <c r="F45" s="1" t="s">
        <v>13</v>
      </c>
      <c r="G45" s="3">
        <v>101976197.858991</v>
      </c>
      <c r="H45" s="3">
        <v>29367</v>
      </c>
    </row>
    <row r="46" spans="1:8">
      <c r="A46">
        <v>13</v>
      </c>
      <c r="B46" s="1"/>
      <c r="C46" s="1"/>
      <c r="D46" s="1"/>
      <c r="F46" s="1"/>
      <c r="G46" s="1"/>
      <c r="H46" s="1"/>
    </row>
    <row r="47" spans="1:8">
      <c r="A47">
        <v>13</v>
      </c>
      <c r="B47" s="1"/>
      <c r="C47" s="1"/>
      <c r="D47" s="1"/>
      <c r="F47" s="1"/>
      <c r="G47" s="1"/>
      <c r="H47" s="1"/>
    </row>
  </sheetData>
  <autoFilter ref="A2:H45">
    <sortState ref="A3:H45">
      <sortCondition ref="A2:A45"/>
    </sortState>
  </autoFilter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Casas</vt:lpstr>
      <vt:lpstr>deptos</vt:lpstr>
      <vt:lpstr>casas2</vt:lpstr>
      <vt:lpstr>dptos2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NICOAYC</dc:creator>
  <cp:lastModifiedBy>mmaranon</cp:lastModifiedBy>
  <dcterms:created xsi:type="dcterms:W3CDTF">2014-05-08T14:04:42Z</dcterms:created>
  <dcterms:modified xsi:type="dcterms:W3CDTF">2014-05-12T14:10:38Z</dcterms:modified>
</cp:coreProperties>
</file>